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op554_kirken_no/Documents/Mine mapper/Kirkevergen/Nordre Follo/2024/Kirkelig fellesråd/"/>
    </mc:Choice>
  </mc:AlternateContent>
  <xr:revisionPtr revIDLastSave="0" documentId="8_{AC9DAD3A-A60B-4C56-B766-E0AAADE25215}" xr6:coauthVersionLast="47" xr6:coauthVersionMax="47" xr10:uidLastSave="{00000000-0000-0000-0000-000000000000}"/>
  <bookViews>
    <workbookView xWindow="34290" yWindow="3390" windowWidth="19420" windowHeight="10300" firstSheet="1" xr2:uid="{00000000-000D-0000-FFFF-FFFF00000000}"/>
  </bookViews>
  <sheets>
    <sheet name="Ansvar" sheetId="2" r:id="rId1"/>
    <sheet name="Konto" sheetId="1" r:id="rId2"/>
    <sheet name="Ark2" sheetId="3" r:id="rId3"/>
  </sheets>
  <definedNames>
    <definedName name="_xlnm._FilterDatabase" localSheetId="1" hidden="1">Konto!$A$1:$DY$427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1" i="1" l="1"/>
  <c r="X425" i="1"/>
  <c r="F203" i="2"/>
  <c r="F33" i="2"/>
  <c r="F31" i="2"/>
  <c r="F29" i="2"/>
  <c r="F28" i="2"/>
  <c r="G40" i="2"/>
  <c r="W125" i="1"/>
  <c r="E202" i="2"/>
  <c r="E201" i="2"/>
  <c r="F204" i="2"/>
  <c r="E30" i="2"/>
  <c r="E29" i="2"/>
  <c r="F202" i="2"/>
  <c r="G10" i="2"/>
  <c r="E198" i="2"/>
  <c r="F192" i="2"/>
  <c r="F191" i="2"/>
  <c r="F190" i="2"/>
  <c r="F189" i="2"/>
  <c r="V231" i="1"/>
  <c r="F101" i="2"/>
  <c r="F100" i="2"/>
  <c r="F102" i="2"/>
  <c r="F196" i="2"/>
  <c r="F161" i="2"/>
  <c r="F159" i="2"/>
  <c r="F158" i="2"/>
  <c r="V425" i="1"/>
  <c r="V412" i="1"/>
  <c r="V386" i="1"/>
  <c r="V382" i="1"/>
  <c r="V369" i="1"/>
  <c r="V354" i="1"/>
  <c r="V327" i="1"/>
  <c r="V313" i="1"/>
  <c r="V267" i="1"/>
  <c r="V245" i="1"/>
  <c r="V191" i="1"/>
  <c r="V173" i="1"/>
  <c r="V125" i="1"/>
  <c r="V105" i="1"/>
  <c r="V58" i="1"/>
  <c r="V41" i="1"/>
  <c r="H204" i="2"/>
  <c r="H194" i="2"/>
  <c r="H178" i="2"/>
  <c r="H177" i="2"/>
  <c r="H176" i="2"/>
  <c r="H175" i="2"/>
  <c r="H170" i="2"/>
  <c r="H169" i="2"/>
  <c r="H164" i="2"/>
  <c r="H163" i="2"/>
  <c r="H160" i="2"/>
  <c r="H159" i="2"/>
  <c r="H158" i="2"/>
  <c r="H153" i="2"/>
  <c r="H152" i="2"/>
  <c r="H151" i="2"/>
  <c r="H150" i="2"/>
  <c r="H149" i="2"/>
  <c r="H148" i="2"/>
  <c r="H147" i="2"/>
  <c r="H142" i="2"/>
  <c r="H141" i="2"/>
  <c r="H140" i="2"/>
  <c r="H139" i="2"/>
  <c r="H132" i="2"/>
  <c r="H129" i="2"/>
  <c r="H128" i="2"/>
  <c r="H127" i="2"/>
  <c r="H126" i="2"/>
  <c r="H125" i="2"/>
  <c r="H122" i="2"/>
  <c r="H121" i="2"/>
  <c r="H120" i="2"/>
  <c r="H119" i="2"/>
  <c r="H118" i="2"/>
  <c r="H117" i="2"/>
  <c r="H116" i="2"/>
  <c r="H109" i="2"/>
  <c r="H107" i="2"/>
  <c r="H106" i="2"/>
  <c r="H102" i="2"/>
  <c r="H101" i="2"/>
  <c r="H100" i="2"/>
  <c r="H94" i="2"/>
  <c r="H93" i="2"/>
  <c r="H91" i="2"/>
  <c r="H90" i="2"/>
  <c r="H89" i="2"/>
  <c r="H88" i="2"/>
  <c r="H87" i="2"/>
  <c r="H83" i="2"/>
  <c r="H81" i="2"/>
  <c r="H80" i="2"/>
  <c r="H79" i="2"/>
  <c r="H78" i="2"/>
  <c r="H72" i="2"/>
  <c r="H71" i="2"/>
  <c r="H70" i="2"/>
  <c r="H69" i="2"/>
  <c r="H68" i="2"/>
  <c r="H67" i="2"/>
  <c r="H66" i="2"/>
  <c r="H65" i="2"/>
  <c r="H61" i="2"/>
  <c r="H58" i="2"/>
  <c r="H57" i="2"/>
  <c r="H56" i="2"/>
  <c r="H55" i="2"/>
  <c r="H49" i="2"/>
  <c r="H48" i="2"/>
  <c r="H47" i="2"/>
  <c r="H46" i="2"/>
  <c r="H45" i="2"/>
  <c r="H44" i="2"/>
  <c r="H43" i="2"/>
  <c r="H42" i="2"/>
  <c r="H41" i="2"/>
  <c r="H40" i="2"/>
  <c r="H36" i="2"/>
  <c r="H33" i="2"/>
  <c r="H32" i="2"/>
  <c r="H31" i="2"/>
  <c r="H30" i="2"/>
  <c r="H29" i="2"/>
  <c r="H28" i="2"/>
  <c r="H23" i="2"/>
  <c r="H22" i="2"/>
  <c r="H21" i="2"/>
  <c r="H20" i="2"/>
  <c r="H211" i="2" s="1"/>
  <c r="H19" i="2"/>
  <c r="H17" i="2"/>
  <c r="H16" i="2"/>
  <c r="H15" i="2"/>
  <c r="H14" i="2"/>
  <c r="H12" i="2"/>
  <c r="H9" i="2"/>
  <c r="H8" i="2"/>
  <c r="H7" i="2"/>
  <c r="H5" i="2"/>
  <c r="H4" i="2"/>
  <c r="H3" i="2"/>
  <c r="X412" i="1"/>
  <c r="F37" i="2" l="1"/>
  <c r="F201" i="2" s="1"/>
  <c r="H165" i="2"/>
  <c r="H161" i="2"/>
  <c r="H179" i="2"/>
  <c r="H103" i="2"/>
  <c r="H51" i="2"/>
  <c r="H145" i="2"/>
  <c r="H154" i="2"/>
  <c r="H10" i="2"/>
  <c r="H62" i="2"/>
  <c r="H123" i="2"/>
  <c r="H37" i="2"/>
  <c r="H173" i="2"/>
  <c r="H197" i="2" s="1"/>
  <c r="H166" i="2"/>
  <c r="H95" i="2"/>
  <c r="H134" i="2"/>
  <c r="H24" i="2"/>
  <c r="H73" i="2"/>
  <c r="H84" i="2"/>
  <c r="H111" i="2"/>
  <c r="H74" i="2" l="1"/>
  <c r="H180" i="2"/>
  <c r="H193" i="2"/>
  <c r="H52" i="2"/>
  <c r="H201" i="2"/>
  <c r="H155" i="2"/>
  <c r="H112" i="2"/>
  <c r="H25" i="2"/>
  <c r="H135" i="2"/>
  <c r="H192" i="2"/>
  <c r="H202" i="2"/>
  <c r="H96" i="2"/>
  <c r="H203" i="2" l="1"/>
  <c r="X369" i="1"/>
  <c r="X354" i="1"/>
  <c r="X274" i="1"/>
  <c r="X267" i="1"/>
  <c r="X245" i="1"/>
  <c r="X191" i="1"/>
  <c r="X173" i="1"/>
  <c r="X125" i="1"/>
  <c r="X105" i="1"/>
  <c r="X58" i="1"/>
  <c r="X41" i="1"/>
  <c r="H189" i="2" s="1"/>
  <c r="H195" i="2" l="1"/>
  <c r="H190" i="2"/>
  <c r="H191" i="2"/>
  <c r="W327" i="1"/>
  <c r="W313" i="1"/>
  <c r="G209" i="2"/>
  <c r="F132" i="2"/>
  <c r="F127" i="2"/>
  <c r="F126" i="2"/>
  <c r="F125" i="2"/>
  <c r="F79" i="2"/>
  <c r="D78" i="2"/>
  <c r="H198" i="2" l="1"/>
  <c r="G30" i="2"/>
  <c r="G29" i="2"/>
  <c r="G28" i="2"/>
  <c r="G3" i="2"/>
  <c r="U173" i="1"/>
  <c r="W58" i="1"/>
  <c r="W41" i="1"/>
  <c r="F78" i="2"/>
  <c r="F80" i="2"/>
  <c r="F81" i="2"/>
  <c r="G189" i="2" l="1"/>
  <c r="F194" i="2"/>
  <c r="G159" i="2"/>
  <c r="G158" i="2"/>
  <c r="W382" i="1"/>
  <c r="W386" i="1"/>
  <c r="W425" i="1"/>
  <c r="W412" i="1"/>
  <c r="W369" i="1"/>
  <c r="W354" i="1"/>
  <c r="W274" i="1"/>
  <c r="W267" i="1"/>
  <c r="W245" i="1"/>
  <c r="W231" i="1"/>
  <c r="W191" i="1"/>
  <c r="W173" i="1"/>
  <c r="W105" i="1" l="1"/>
  <c r="G190" i="2" s="1"/>
  <c r="F117" i="2"/>
  <c r="G32" i="2"/>
  <c r="G204" i="2"/>
  <c r="G195" i="2"/>
  <c r="G194" i="2"/>
  <c r="G191" i="2"/>
  <c r="G178" i="2"/>
  <c r="G177" i="2"/>
  <c r="G176" i="2"/>
  <c r="G175" i="2"/>
  <c r="G170" i="2"/>
  <c r="G169" i="2"/>
  <c r="G164" i="2"/>
  <c r="G163" i="2"/>
  <c r="G160" i="2"/>
  <c r="G161" i="2" s="1"/>
  <c r="G153" i="2"/>
  <c r="G152" i="2"/>
  <c r="G151" i="2"/>
  <c r="G150" i="2"/>
  <c r="G149" i="2"/>
  <c r="G148" i="2"/>
  <c r="G147" i="2"/>
  <c r="G142" i="2"/>
  <c r="G141" i="2"/>
  <c r="G140" i="2"/>
  <c r="G139" i="2"/>
  <c r="G132" i="2"/>
  <c r="G129" i="2"/>
  <c r="G128" i="2"/>
  <c r="G127" i="2"/>
  <c r="G126" i="2"/>
  <c r="G125" i="2"/>
  <c r="G122" i="2"/>
  <c r="G121" i="2"/>
  <c r="G120" i="2"/>
  <c r="G119" i="2"/>
  <c r="G118" i="2"/>
  <c r="G117" i="2"/>
  <c r="G116" i="2"/>
  <c r="G109" i="2"/>
  <c r="G107" i="2"/>
  <c r="G106" i="2"/>
  <c r="G102" i="2"/>
  <c r="G101" i="2"/>
  <c r="G100" i="2"/>
  <c r="G94" i="2"/>
  <c r="G93" i="2"/>
  <c r="G91" i="2"/>
  <c r="G90" i="2"/>
  <c r="G89" i="2"/>
  <c r="G88" i="2"/>
  <c r="G87" i="2"/>
  <c r="G83" i="2"/>
  <c r="G81" i="2"/>
  <c r="G80" i="2"/>
  <c r="G79" i="2"/>
  <c r="G78" i="2"/>
  <c r="G72" i="2"/>
  <c r="G71" i="2"/>
  <c r="G70" i="2"/>
  <c r="G69" i="2"/>
  <c r="G68" i="2"/>
  <c r="G67" i="2"/>
  <c r="G66" i="2"/>
  <c r="G65" i="2"/>
  <c r="G61" i="2"/>
  <c r="G58" i="2"/>
  <c r="G57" i="2"/>
  <c r="G56" i="2"/>
  <c r="G55" i="2"/>
  <c r="G49" i="2"/>
  <c r="G48" i="2"/>
  <c r="G47" i="2"/>
  <c r="G46" i="2"/>
  <c r="G45" i="2"/>
  <c r="G44" i="2"/>
  <c r="G43" i="2"/>
  <c r="G42" i="2"/>
  <c r="G41" i="2"/>
  <c r="G36" i="2"/>
  <c r="G33" i="2"/>
  <c r="G31" i="2"/>
  <c r="G23" i="2"/>
  <c r="G22" i="2"/>
  <c r="G21" i="2"/>
  <c r="G20" i="2"/>
  <c r="G19" i="2"/>
  <c r="G17" i="2"/>
  <c r="G16" i="2"/>
  <c r="G15" i="2"/>
  <c r="G14" i="2"/>
  <c r="G12" i="2"/>
  <c r="G9" i="2"/>
  <c r="G8" i="2"/>
  <c r="G7" i="2"/>
  <c r="G5" i="2"/>
  <c r="G4" i="2"/>
  <c r="F164" i="2"/>
  <c r="F163" i="2"/>
  <c r="F160" i="2"/>
  <c r="F178" i="2"/>
  <c r="F176" i="2"/>
  <c r="F177" i="2"/>
  <c r="F175" i="2"/>
  <c r="F170" i="2"/>
  <c r="F153" i="2"/>
  <c r="F152" i="2"/>
  <c r="F151" i="2"/>
  <c r="F148" i="2"/>
  <c r="F147" i="2"/>
  <c r="F140" i="2"/>
  <c r="F139" i="2"/>
  <c r="F116" i="2"/>
  <c r="F67" i="2"/>
  <c r="F66" i="2"/>
  <c r="F15" i="2"/>
  <c r="E15" i="2"/>
  <c r="E14" i="2"/>
  <c r="F14" i="2"/>
  <c r="F4" i="2"/>
  <c r="E4" i="2"/>
  <c r="F169" i="2"/>
  <c r="F150" i="2"/>
  <c r="F149" i="2"/>
  <c r="F142" i="2"/>
  <c r="F141" i="2"/>
  <c r="F129" i="2"/>
  <c r="F122" i="2"/>
  <c r="F121" i="2"/>
  <c r="F120" i="2"/>
  <c r="F119" i="2"/>
  <c r="F118" i="2"/>
  <c r="F109" i="2"/>
  <c r="F107" i="2"/>
  <c r="F106" i="2"/>
  <c r="F94" i="2"/>
  <c r="F93" i="2"/>
  <c r="F91" i="2"/>
  <c r="F90" i="2"/>
  <c r="F89" i="2"/>
  <c r="F88" i="2"/>
  <c r="F87" i="2"/>
  <c r="F83" i="2"/>
  <c r="F72" i="2"/>
  <c r="F71" i="2"/>
  <c r="F70" i="2"/>
  <c r="F69" i="2"/>
  <c r="F68" i="2"/>
  <c r="F65" i="2"/>
  <c r="F61" i="2"/>
  <c r="F58" i="2"/>
  <c r="F57" i="2"/>
  <c r="F56" i="2"/>
  <c r="F55" i="2"/>
  <c r="F49" i="2"/>
  <c r="F48" i="2"/>
  <c r="F47" i="2"/>
  <c r="F46" i="2"/>
  <c r="F45" i="2"/>
  <c r="F44" i="2"/>
  <c r="F43" i="2"/>
  <c r="F42" i="2"/>
  <c r="F41" i="2"/>
  <c r="F40" i="2"/>
  <c r="F36" i="2"/>
  <c r="F32" i="2"/>
  <c r="F30" i="2"/>
  <c r="F23" i="2"/>
  <c r="F22" i="2"/>
  <c r="F21" i="2"/>
  <c r="F20" i="2"/>
  <c r="F19" i="2"/>
  <c r="F17" i="2"/>
  <c r="F16" i="2"/>
  <c r="F12" i="2"/>
  <c r="F9" i="2"/>
  <c r="F8" i="2"/>
  <c r="F7" i="2"/>
  <c r="F5" i="2"/>
  <c r="F3" i="2"/>
  <c r="V274" i="1"/>
  <c r="D204" i="2"/>
  <c r="E122" i="2"/>
  <c r="D151" i="2"/>
  <c r="E117" i="2"/>
  <c r="E121" i="2"/>
  <c r="E120" i="2"/>
  <c r="E119" i="2"/>
  <c r="E118" i="2"/>
  <c r="E116" i="2"/>
  <c r="E126" i="2"/>
  <c r="E125" i="2"/>
  <c r="E88" i="2"/>
  <c r="E90" i="2"/>
  <c r="E79" i="2"/>
  <c r="E78" i="2"/>
  <c r="E44" i="2"/>
  <c r="E56" i="2"/>
  <c r="E55" i="2"/>
  <c r="E3" i="2"/>
  <c r="F165" i="2" l="1"/>
  <c r="G37" i="2"/>
  <c r="G165" i="2"/>
  <c r="F195" i="2"/>
  <c r="G103" i="2"/>
  <c r="G154" i="2"/>
  <c r="F211" i="2"/>
  <c r="G173" i="2"/>
  <c r="G111" i="2"/>
  <c r="G179" i="2"/>
  <c r="G123" i="2"/>
  <c r="G95" i="2"/>
  <c r="G145" i="2"/>
  <c r="F166" i="2"/>
  <c r="G134" i="2"/>
  <c r="G84" i="2"/>
  <c r="G73" i="2"/>
  <c r="G62" i="2"/>
  <c r="G211" i="2"/>
  <c r="G51" i="2"/>
  <c r="G24" i="2"/>
  <c r="F154" i="2"/>
  <c r="F179" i="2"/>
  <c r="F134" i="2"/>
  <c r="F173" i="2"/>
  <c r="F123" i="2"/>
  <c r="F73" i="2"/>
  <c r="F51" i="2"/>
  <c r="F62" i="2"/>
  <c r="F103" i="2"/>
  <c r="F95" i="2"/>
  <c r="F84" i="2"/>
  <c r="F111" i="2"/>
  <c r="F145" i="2"/>
  <c r="F24" i="2"/>
  <c r="F10" i="2"/>
  <c r="E123" i="2"/>
  <c r="D35" i="2"/>
  <c r="D34" i="2"/>
  <c r="D7" i="2"/>
  <c r="D6" i="2"/>
  <c r="D5" i="2"/>
  <c r="D4" i="2"/>
  <c r="D3" i="2"/>
  <c r="D32" i="2"/>
  <c r="D29" i="2"/>
  <c r="G112" i="2" l="1"/>
  <c r="G201" i="2"/>
  <c r="G180" i="2"/>
  <c r="G193" i="2"/>
  <c r="G96" i="2"/>
  <c r="G25" i="2"/>
  <c r="G155" i="2"/>
  <c r="G197" i="2"/>
  <c r="G166" i="2"/>
  <c r="G74" i="2"/>
  <c r="G52" i="2"/>
  <c r="G135" i="2"/>
  <c r="G202" i="2"/>
  <c r="G192" i="2"/>
  <c r="F193" i="2"/>
  <c r="F198" i="2" s="1"/>
  <c r="F52" i="2"/>
  <c r="F112" i="2"/>
  <c r="F197" i="2"/>
  <c r="F135" i="2"/>
  <c r="F180" i="2"/>
  <c r="F155" i="2"/>
  <c r="F74" i="2"/>
  <c r="F96" i="2"/>
  <c r="F25" i="2"/>
  <c r="D44" i="2"/>
  <c r="D31" i="2"/>
  <c r="D30" i="2"/>
  <c r="D28" i="2"/>
  <c r="D21" i="2"/>
  <c r="D18" i="2"/>
  <c r="D23" i="2"/>
  <c r="D22" i="2"/>
  <c r="D20" i="2"/>
  <c r="D19" i="2"/>
  <c r="D17" i="2"/>
  <c r="D15" i="2"/>
  <c r="D13" i="2"/>
  <c r="G203" i="2" l="1"/>
  <c r="G198" i="2"/>
  <c r="D16" i="2"/>
  <c r="D9" i="2"/>
  <c r="E142" i="2" l="1"/>
  <c r="C153" i="2"/>
  <c r="C149" i="2"/>
  <c r="D149" i="2"/>
  <c r="C147" i="2"/>
  <c r="D147" i="2"/>
  <c r="C152" i="2"/>
  <c r="D178" i="2" l="1"/>
  <c r="D176" i="2"/>
  <c r="D177" i="2"/>
  <c r="D175" i="2"/>
  <c r="D170" i="2"/>
  <c r="D172" i="2"/>
  <c r="D171" i="2"/>
  <c r="D169" i="2"/>
  <c r="D153" i="2"/>
  <c r="D152" i="2"/>
  <c r="D150" i="2"/>
  <c r="D142" i="2"/>
  <c r="D140" i="2"/>
  <c r="D139" i="2"/>
  <c r="D144" i="2"/>
  <c r="D141" i="2"/>
  <c r="D133" i="2"/>
  <c r="D132" i="2"/>
  <c r="D129" i="2"/>
  <c r="D128" i="2"/>
  <c r="D127" i="2"/>
  <c r="D126" i="2"/>
  <c r="D125" i="2"/>
  <c r="D117" i="2"/>
  <c r="D116" i="2"/>
  <c r="D120" i="2"/>
  <c r="D118" i="2"/>
  <c r="D102" i="2"/>
  <c r="D101" i="2"/>
  <c r="D100" i="2"/>
  <c r="D109" i="2"/>
  <c r="D107" i="2"/>
  <c r="D106" i="2"/>
  <c r="D94" i="2"/>
  <c r="D93" i="2"/>
  <c r="D91" i="2"/>
  <c r="D90" i="2"/>
  <c r="D89" i="2"/>
  <c r="D88" i="2"/>
  <c r="D87" i="2"/>
  <c r="C79" i="2"/>
  <c r="D79" i="2"/>
  <c r="D83" i="2"/>
  <c r="D82" i="2"/>
  <c r="D81" i="2"/>
  <c r="D80" i="2"/>
  <c r="D67" i="2"/>
  <c r="D66" i="2"/>
  <c r="D65" i="2"/>
  <c r="D72" i="2"/>
  <c r="D70" i="2"/>
  <c r="D69" i="2"/>
  <c r="D68" i="2"/>
  <c r="D56" i="2"/>
  <c r="D55" i="2"/>
  <c r="D61" i="2"/>
  <c r="D58" i="2"/>
  <c r="D57" i="2"/>
  <c r="D49" i="2"/>
  <c r="D47" i="2"/>
  <c r="D46" i="2"/>
  <c r="D45" i="2"/>
  <c r="D43" i="2"/>
  <c r="D42" i="2"/>
  <c r="D41" i="2"/>
  <c r="D40" i="2"/>
  <c r="D33" i="2"/>
  <c r="D36" i="2"/>
  <c r="C8" i="2"/>
  <c r="C7" i="2"/>
  <c r="C5" i="2"/>
  <c r="C4" i="2"/>
  <c r="C3" i="2"/>
  <c r="T425" i="1"/>
  <c r="T412" i="1"/>
  <c r="T369" i="1"/>
  <c r="T354" i="1"/>
  <c r="T327" i="1"/>
  <c r="T313" i="1"/>
  <c r="T274" i="1"/>
  <c r="T267" i="1"/>
  <c r="T245" i="1"/>
  <c r="T231" i="1"/>
  <c r="T191" i="1"/>
  <c r="T173" i="1"/>
  <c r="T125" i="1"/>
  <c r="T105" i="1"/>
  <c r="T58" i="1"/>
  <c r="T41" i="1"/>
  <c r="E193" i="2"/>
  <c r="C193" i="2"/>
  <c r="E101" i="2"/>
  <c r="E204" i="2"/>
  <c r="E176" i="2"/>
  <c r="E179" i="2" s="1"/>
  <c r="E169" i="2"/>
  <c r="E173" i="2" s="1"/>
  <c r="E150" i="2"/>
  <c r="E149" i="2"/>
  <c r="E141" i="2"/>
  <c r="E140" i="2"/>
  <c r="E139" i="2"/>
  <c r="E132" i="2"/>
  <c r="E129" i="2"/>
  <c r="E128" i="2"/>
  <c r="E127" i="2"/>
  <c r="E109" i="2"/>
  <c r="E107" i="2"/>
  <c r="E106" i="2"/>
  <c r="E102" i="2"/>
  <c r="E100" i="2"/>
  <c r="E94" i="2"/>
  <c r="E93" i="2"/>
  <c r="E91" i="2"/>
  <c r="E89" i="2"/>
  <c r="E87" i="2"/>
  <c r="E83" i="2"/>
  <c r="E81" i="2"/>
  <c r="E80" i="2"/>
  <c r="E72" i="2"/>
  <c r="E71" i="2"/>
  <c r="E70" i="2"/>
  <c r="E69" i="2"/>
  <c r="E68" i="2"/>
  <c r="E66" i="2"/>
  <c r="E65" i="2"/>
  <c r="E61" i="2"/>
  <c r="E58" i="2"/>
  <c r="E57" i="2"/>
  <c r="E49" i="2"/>
  <c r="E48" i="2"/>
  <c r="E47" i="2"/>
  <c r="E46" i="2"/>
  <c r="E45" i="2"/>
  <c r="E43" i="2"/>
  <c r="E42" i="2"/>
  <c r="E41" i="2"/>
  <c r="E40" i="2"/>
  <c r="E36" i="2"/>
  <c r="E33" i="2"/>
  <c r="E32" i="2"/>
  <c r="E31" i="2"/>
  <c r="E28" i="2"/>
  <c r="E23" i="2"/>
  <c r="E22" i="2"/>
  <c r="E21" i="2"/>
  <c r="E20" i="2"/>
  <c r="E19" i="2"/>
  <c r="E17" i="2"/>
  <c r="E16" i="2"/>
  <c r="E12" i="2"/>
  <c r="E9" i="2"/>
  <c r="E8" i="2"/>
  <c r="E7" i="2"/>
  <c r="E5" i="2"/>
  <c r="U327" i="1"/>
  <c r="U313" i="1"/>
  <c r="S354" i="1"/>
  <c r="U425" i="1"/>
  <c r="U412" i="1"/>
  <c r="U369" i="1"/>
  <c r="U354" i="1"/>
  <c r="U274" i="1"/>
  <c r="U267" i="1"/>
  <c r="U245" i="1"/>
  <c r="U231" i="1"/>
  <c r="U191" i="1"/>
  <c r="U125" i="1"/>
  <c r="U105" i="1"/>
  <c r="U58" i="1"/>
  <c r="U41" i="1"/>
  <c r="C43" i="2"/>
  <c r="C66" i="2"/>
  <c r="C144" i="2"/>
  <c r="C29" i="2"/>
  <c r="S313" i="1"/>
  <c r="C87" i="2"/>
  <c r="S231" i="1"/>
  <c r="C204" i="2"/>
  <c r="S245" i="1"/>
  <c r="C176" i="2"/>
  <c r="C179" i="2" s="1"/>
  <c r="C169" i="2"/>
  <c r="C173" i="2" s="1"/>
  <c r="C150" i="2"/>
  <c r="C154" i="2" s="1"/>
  <c r="C141" i="2"/>
  <c r="C140" i="2"/>
  <c r="C139" i="2"/>
  <c r="C133" i="2"/>
  <c r="C132" i="2"/>
  <c r="C129" i="2"/>
  <c r="C128" i="2"/>
  <c r="C127" i="2"/>
  <c r="C126" i="2"/>
  <c r="C125" i="2"/>
  <c r="C120" i="2"/>
  <c r="C118" i="2"/>
  <c r="C117" i="2"/>
  <c r="C109" i="2"/>
  <c r="C107" i="2"/>
  <c r="C106" i="2"/>
  <c r="C102" i="2"/>
  <c r="C101" i="2"/>
  <c r="C100" i="2"/>
  <c r="C94" i="2"/>
  <c r="C93" i="2"/>
  <c r="C91" i="2"/>
  <c r="C89" i="2"/>
  <c r="C83" i="2"/>
  <c r="C81" i="2"/>
  <c r="C80" i="2"/>
  <c r="C78" i="2"/>
  <c r="C72" i="2"/>
  <c r="C71" i="2"/>
  <c r="C70" i="2"/>
  <c r="C69" i="2"/>
  <c r="C68" i="2"/>
  <c r="C65" i="2"/>
  <c r="C61" i="2"/>
  <c r="C58" i="2"/>
  <c r="C57" i="2"/>
  <c r="C56" i="2"/>
  <c r="C55" i="2"/>
  <c r="C49" i="2"/>
  <c r="C48" i="2"/>
  <c r="C47" i="2"/>
  <c r="C46" i="2"/>
  <c r="C45" i="2"/>
  <c r="C42" i="2"/>
  <c r="C41" i="2"/>
  <c r="C40" i="2"/>
  <c r="C36" i="2"/>
  <c r="C33" i="2"/>
  <c r="C32" i="2"/>
  <c r="C31" i="2"/>
  <c r="C30" i="2"/>
  <c r="C28" i="2"/>
  <c r="C23" i="2"/>
  <c r="C22" i="2"/>
  <c r="C21" i="2"/>
  <c r="C20" i="2"/>
  <c r="C19" i="2"/>
  <c r="C17" i="2"/>
  <c r="C16" i="2"/>
  <c r="C12" i="2"/>
  <c r="C9" i="2"/>
  <c r="S274" i="1"/>
  <c r="S267" i="1"/>
  <c r="S327" i="1"/>
  <c r="S425" i="1"/>
  <c r="S412" i="1"/>
  <c r="S369" i="1"/>
  <c r="S191" i="1"/>
  <c r="S173" i="1"/>
  <c r="S125" i="1"/>
  <c r="S105" i="1"/>
  <c r="D84" i="2" l="1"/>
  <c r="E195" i="2"/>
  <c r="E194" i="2"/>
  <c r="E191" i="2"/>
  <c r="D193" i="2"/>
  <c r="E189" i="2"/>
  <c r="E190" i="2"/>
  <c r="D194" i="2"/>
  <c r="D192" i="2"/>
  <c r="D189" i="2"/>
  <c r="D154" i="2"/>
  <c r="D111" i="2"/>
  <c r="D134" i="2"/>
  <c r="D179" i="2"/>
  <c r="D173" i="2"/>
  <c r="D145" i="2"/>
  <c r="D95" i="2"/>
  <c r="D51" i="2"/>
  <c r="D123" i="2"/>
  <c r="D103" i="2"/>
  <c r="D73" i="2"/>
  <c r="D62" i="2"/>
  <c r="D10" i="2"/>
  <c r="D37" i="2"/>
  <c r="D24" i="2"/>
  <c r="E197" i="2"/>
  <c r="E211" i="2"/>
  <c r="E134" i="2"/>
  <c r="E51" i="2"/>
  <c r="E154" i="2"/>
  <c r="E73" i="2"/>
  <c r="E37" i="2"/>
  <c r="E111" i="2"/>
  <c r="E145" i="2"/>
  <c r="E62" i="2"/>
  <c r="E95" i="2"/>
  <c r="E10" i="2"/>
  <c r="E24" i="2"/>
  <c r="E84" i="2"/>
  <c r="E180" i="2"/>
  <c r="E103" i="2"/>
  <c r="C191" i="2"/>
  <c r="C190" i="2"/>
  <c r="C145" i="2"/>
  <c r="C183" i="2"/>
  <c r="C185" i="2" s="1"/>
  <c r="C95" i="2"/>
  <c r="C37" i="2"/>
  <c r="C51" i="2"/>
  <c r="C73" i="2"/>
  <c r="C84" i="2"/>
  <c r="C111" i="2"/>
  <c r="C123" i="2"/>
  <c r="C180" i="2"/>
  <c r="C197" i="2"/>
  <c r="C10" i="2"/>
  <c r="C62" i="2"/>
  <c r="C103" i="2"/>
  <c r="C134" i="2"/>
  <c r="C24" i="2"/>
  <c r="S58" i="1"/>
  <c r="S41" i="1"/>
  <c r="D190" i="2" l="1"/>
  <c r="D191" i="2"/>
  <c r="D201" i="2"/>
  <c r="D197" i="2"/>
  <c r="C201" i="2"/>
  <c r="D202" i="2"/>
  <c r="D195" i="2"/>
  <c r="C195" i="2"/>
  <c r="C202" i="2"/>
  <c r="D74" i="2"/>
  <c r="D180" i="2"/>
  <c r="D155" i="2"/>
  <c r="D112" i="2"/>
  <c r="D135" i="2"/>
  <c r="D96" i="2"/>
  <c r="D52" i="2"/>
  <c r="D25" i="2"/>
  <c r="E192" i="2"/>
  <c r="E52" i="2"/>
  <c r="E203" i="2" s="1"/>
  <c r="E96" i="2"/>
  <c r="E25" i="2"/>
  <c r="E155" i="2"/>
  <c r="E135" i="2"/>
  <c r="E74" i="2"/>
  <c r="E112" i="2"/>
  <c r="C96" i="2"/>
  <c r="C135" i="2"/>
  <c r="C192" i="2"/>
  <c r="C194" i="2"/>
  <c r="C25" i="2"/>
  <c r="C155" i="2"/>
  <c r="C112" i="2"/>
  <c r="C189" i="2"/>
  <c r="C52" i="2"/>
  <c r="C74" i="2"/>
  <c r="D203" i="2" l="1"/>
  <c r="D198" i="2"/>
  <c r="C198" i="2"/>
  <c r="C203" i="2"/>
  <c r="P425" i="1" l="1"/>
  <c r="P412" i="1"/>
  <c r="P369" i="1"/>
  <c r="P354" i="1"/>
  <c r="P327" i="1"/>
  <c r="Q313" i="1"/>
  <c r="P313" i="1"/>
  <c r="P274" i="1"/>
  <c r="P267" i="1"/>
  <c r="P245" i="1"/>
  <c r="P231" i="1"/>
  <c r="P191" i="1"/>
  <c r="P173" i="1"/>
  <c r="P125" i="1"/>
  <c r="P105" i="1"/>
  <c r="P58" i="1" l="1"/>
  <c r="P41" i="1"/>
  <c r="Q425" i="1"/>
  <c r="Q412" i="1"/>
  <c r="Q369" i="1"/>
  <c r="Q354" i="1"/>
  <c r="Q327" i="1" l="1"/>
  <c r="Q274" i="1" l="1"/>
  <c r="Q267" i="1"/>
  <c r="Q245" i="1"/>
  <c r="Q231" i="1"/>
  <c r="Q191" i="1" l="1"/>
  <c r="Q173" i="1"/>
  <c r="Q125" i="1" l="1"/>
  <c r="Q105" i="1"/>
  <c r="Q58" i="1"/>
  <c r="Q41" i="1"/>
  <c r="R369" i="1" l="1"/>
  <c r="R274" i="1" l="1"/>
  <c r="R245" i="1"/>
  <c r="R313" i="1" l="1"/>
  <c r="B130" i="2" l="1"/>
  <c r="B131" i="2"/>
  <c r="B132" i="2"/>
  <c r="B125" i="2"/>
  <c r="B117" i="2"/>
  <c r="B116" i="2"/>
  <c r="L313" i="1"/>
  <c r="M313" i="1"/>
  <c r="O313" i="1"/>
  <c r="R327" i="1" l="1"/>
  <c r="L327" i="1"/>
  <c r="M327" i="1"/>
  <c r="O327" i="1"/>
  <c r="B34" i="2" l="1"/>
  <c r="B23" i="2"/>
  <c r="B9" i="2"/>
  <c r="B178" i="2" l="1"/>
  <c r="B109" i="2"/>
  <c r="B111" i="2" s="1"/>
  <c r="B100" i="2"/>
  <c r="B103" i="2" s="1"/>
  <c r="B92" i="2"/>
  <c r="B91" i="2"/>
  <c r="B90" i="2"/>
  <c r="B89" i="2"/>
  <c r="B88" i="2"/>
  <c r="B87" i="2"/>
  <c r="B78" i="2"/>
  <c r="B82" i="2"/>
  <c r="B81" i="2"/>
  <c r="B80" i="2"/>
  <c r="B79" i="2"/>
  <c r="O274" i="1"/>
  <c r="M274" i="1"/>
  <c r="L274" i="1"/>
  <c r="R267" i="1"/>
  <c r="O267" i="1"/>
  <c r="M267" i="1"/>
  <c r="L267" i="1"/>
  <c r="O245" i="1"/>
  <c r="M245" i="1"/>
  <c r="L245" i="1"/>
  <c r="R231" i="1"/>
  <c r="O231" i="1"/>
  <c r="M231" i="1"/>
  <c r="L231" i="1"/>
  <c r="B112" i="2" l="1"/>
  <c r="B95" i="2"/>
  <c r="B84" i="2"/>
  <c r="B128" i="2"/>
  <c r="B127" i="2"/>
  <c r="B126" i="2"/>
  <c r="B120" i="2"/>
  <c r="B119" i="2"/>
  <c r="B118" i="2"/>
  <c r="B123" i="2" l="1"/>
  <c r="B134" i="2"/>
  <c r="B96" i="2"/>
  <c r="B135" i="2" l="1"/>
  <c r="B175" i="2" l="1"/>
  <c r="B176" i="2"/>
  <c r="B169" i="2"/>
  <c r="B173" i="2" s="1"/>
  <c r="B151" i="2"/>
  <c r="B152" i="2"/>
  <c r="B150" i="2"/>
  <c r="B149" i="2"/>
  <c r="B140" i="2"/>
  <c r="B141" i="2"/>
  <c r="B139" i="2"/>
  <c r="B68" i="2"/>
  <c r="B66" i="2"/>
  <c r="B72" i="2"/>
  <c r="B69" i="2"/>
  <c r="B65" i="2"/>
  <c r="B60" i="2"/>
  <c r="B61" i="2"/>
  <c r="B58" i="2"/>
  <c r="B57" i="2"/>
  <c r="B56" i="2"/>
  <c r="B55" i="2"/>
  <c r="B46" i="2"/>
  <c r="B42" i="2"/>
  <c r="B49" i="2"/>
  <c r="B47" i="2"/>
  <c r="B45" i="2"/>
  <c r="B41" i="2"/>
  <c r="B40" i="2"/>
  <c r="B36" i="2"/>
  <c r="B33" i="2"/>
  <c r="B32" i="2"/>
  <c r="B31" i="2"/>
  <c r="B29" i="2"/>
  <c r="B179" i="2" l="1"/>
  <c r="B180" i="2" s="1"/>
  <c r="B73" i="2"/>
  <c r="B145" i="2"/>
  <c r="B154" i="2"/>
  <c r="B51" i="2"/>
  <c r="B62" i="2"/>
  <c r="B28" i="2"/>
  <c r="B37" i="2" s="1"/>
  <c r="B15" i="2"/>
  <c r="B13" i="2"/>
  <c r="B21" i="2"/>
  <c r="B20" i="2"/>
  <c r="B19" i="2"/>
  <c r="B17" i="2"/>
  <c r="B12" i="2"/>
  <c r="B16" i="2"/>
  <c r="B3" i="2"/>
  <c r="B4" i="2"/>
  <c r="B7" i="2"/>
  <c r="B5" i="2"/>
  <c r="O354" i="1"/>
  <c r="O125" i="1"/>
  <c r="B52" i="2" l="1"/>
  <c r="B74" i="2"/>
  <c r="B155" i="2"/>
  <c r="B10" i="2"/>
  <c r="B24" i="2"/>
  <c r="B25" i="2" l="1"/>
  <c r="B183" i="2" s="1"/>
  <c r="L354" i="1" l="1"/>
  <c r="M354" i="1"/>
  <c r="R354" i="1"/>
  <c r="L369" i="1"/>
  <c r="M369" i="1"/>
  <c r="O369" i="1"/>
  <c r="L412" i="1"/>
  <c r="M412" i="1"/>
  <c r="O412" i="1"/>
  <c r="R412" i="1"/>
  <c r="L425" i="1"/>
  <c r="M425" i="1"/>
  <c r="O425" i="1"/>
  <c r="R425" i="1"/>
  <c r="O105" i="1" l="1"/>
  <c r="L191" i="1" l="1"/>
  <c r="M191" i="1"/>
  <c r="O191" i="1"/>
  <c r="R191" i="1"/>
  <c r="R173" i="1"/>
  <c r="O173" i="1"/>
  <c r="M173" i="1"/>
  <c r="L173" i="1"/>
  <c r="M125" i="1"/>
  <c r="L125" i="1"/>
  <c r="R125" i="1"/>
  <c r="R105" i="1"/>
  <c r="M105" i="1"/>
  <c r="L105" i="1"/>
  <c r="L58" i="1" l="1"/>
  <c r="M58" i="1"/>
  <c r="O58" i="1"/>
  <c r="R58" i="1"/>
  <c r="L41" i="1"/>
  <c r="M41" i="1"/>
  <c r="O41" i="1"/>
  <c r="R41" i="1"/>
</calcChain>
</file>

<file path=xl/sharedStrings.xml><?xml version="1.0" encoding="utf-8"?>
<sst xmlns="http://schemas.openxmlformats.org/spreadsheetml/2006/main" count="1914" uniqueCount="374">
  <si>
    <t>Regnskap 2020</t>
  </si>
  <si>
    <t>Budsjett 2022</t>
  </si>
  <si>
    <t>Revidert budsjett 2022</t>
  </si>
  <si>
    <t>Revidert budsjettforslag 2023</t>
  </si>
  <si>
    <t>Regnskap pr 15.11.2023</t>
  </si>
  <si>
    <t>Revidert budsjett 2023</t>
  </si>
  <si>
    <t>Budsjettforslag 2024</t>
  </si>
  <si>
    <t>Administrasjon ansvar 100</t>
  </si>
  <si>
    <t>Lønn og sosiale utgifter, inkl KLP</t>
  </si>
  <si>
    <t xml:space="preserve">Driftsutgifter </t>
  </si>
  <si>
    <t>Refusjon til kommune, regnskapsføring og lønnsbehandling</t>
  </si>
  <si>
    <t>Refusjon til menighetsråd</t>
  </si>
  <si>
    <t>Merverdiavgift</t>
  </si>
  <si>
    <t>Avsetning til ubundne fond</t>
  </si>
  <si>
    <t>Overføring til inv regnskap og avskrivninger</t>
  </si>
  <si>
    <t>Utgifter</t>
  </si>
  <si>
    <t>Diverse inntekter</t>
  </si>
  <si>
    <t>Refusjon fra Staten/Nav</t>
  </si>
  <si>
    <t xml:space="preserve">Refusjon fra rettssubjektet Den norske kirke </t>
  </si>
  <si>
    <t>Refusjoner fra andre/menighet</t>
  </si>
  <si>
    <t>Administrasjonsinntekter konf og trosopp</t>
  </si>
  <si>
    <t>Tilskudd fra staten/statlige institusjoner</t>
  </si>
  <si>
    <t>Tilskudd fra rettssubjektet Den norske kirke, prostesekretær</t>
  </si>
  <si>
    <t>Tilskudd fra kommunen</t>
  </si>
  <si>
    <t>Renteinntekter</t>
  </si>
  <si>
    <t>Bruk av ubundne fond, KLP</t>
  </si>
  <si>
    <t>Motpost inv regnskap og avskrivninger</t>
  </si>
  <si>
    <t>Inntekter</t>
  </si>
  <si>
    <t>Resultat mer-mindreforbruk</t>
  </si>
  <si>
    <t>Kirker ansvar 200</t>
  </si>
  <si>
    <t>Driftsutgifter</t>
  </si>
  <si>
    <t>Refusjon til kommune, regnskapsføring menigheter</t>
  </si>
  <si>
    <t>Tilskudd/gaver til menighetsråd, kirkevertordning mv</t>
  </si>
  <si>
    <t>Disagio</t>
  </si>
  <si>
    <t xml:space="preserve">Overføring til inv. regnskapet, nybygg, mva nybygg </t>
  </si>
  <si>
    <t>Avsetning ubundne fond</t>
  </si>
  <si>
    <t>Avskrivninger</t>
  </si>
  <si>
    <t>Diverse inntekter, billettinntekter, utleie mv</t>
  </si>
  <si>
    <t>Refusjoner fra menighetsråd (lønn) og andre/interne overføringer</t>
  </si>
  <si>
    <t>Sykelønnsrefusjon</t>
  </si>
  <si>
    <t>Tilskudd fra staten/strøm</t>
  </si>
  <si>
    <t>Refusjon fra Den norske kirke, lønn kateket</t>
  </si>
  <si>
    <t>(Utbytte Knif 2020) og bruk av ubundne fond i 2020</t>
  </si>
  <si>
    <t>Bruk av ubunde fond KLP, lønn</t>
  </si>
  <si>
    <t>Motpost avskrivninger</t>
  </si>
  <si>
    <t>Overføring fra driftsregnskapet investering/mva investering</t>
  </si>
  <si>
    <t>Gravlund ansvar 300</t>
  </si>
  <si>
    <t>Kalkulatoriske utgifter ved kommunal tjenesteyting</t>
  </si>
  <si>
    <t>Avsetning bundne fond Ski kirkegård</t>
  </si>
  <si>
    <t>Rente og avdragsutgifter</t>
  </si>
  <si>
    <t>Festeavgifter, salg gravstell, utensokns gebyrer mv</t>
  </si>
  <si>
    <t>Refusjoner fra NAV, ansatte kirkegård</t>
  </si>
  <si>
    <t>Refusjon fra andre</t>
  </si>
  <si>
    <t>Bruk av ubunde fond, evt. refusjon fra kommune ref samtaler i 2021</t>
  </si>
  <si>
    <t>Bruk av ubundne fond KLP, lønn</t>
  </si>
  <si>
    <t>Resultat mer- mindreforbruk</t>
  </si>
  <si>
    <t>Trosopplæring ansvar 400</t>
  </si>
  <si>
    <t>Refusjoner til FR, interne overføringer</t>
  </si>
  <si>
    <t>Tilskudd gaver til menighetsråd</t>
  </si>
  <si>
    <t>Avsetning til bundne fond</t>
  </si>
  <si>
    <t>Betaling fra deltakere</t>
  </si>
  <si>
    <t>Refusjon merverdiavgift</t>
  </si>
  <si>
    <t>Tilskudd fra rettssubjektet Den norske kirke</t>
  </si>
  <si>
    <t>Tilskudd gaver fra andre</t>
  </si>
  <si>
    <t>Bruk av bundne fond</t>
  </si>
  <si>
    <t>Lederforum ansvar 401</t>
  </si>
  <si>
    <t>Refusjon fra fellesråd</t>
  </si>
  <si>
    <t>Refusjon fra andre (Lene)</t>
  </si>
  <si>
    <t>Bruk av ubundne fond, KLP lønn</t>
  </si>
  <si>
    <t>Konfirmanter ansvar 402</t>
  </si>
  <si>
    <t>Refusjon til fellesråd</t>
  </si>
  <si>
    <t>Avgiftsfrie inntekter</t>
  </si>
  <si>
    <t>Kompenssjon mva</t>
  </si>
  <si>
    <t>Refusjoner fra andre</t>
  </si>
  <si>
    <t>Tilskudd fra FR, bruk av disp fond</t>
  </si>
  <si>
    <t>Tilskudd fra rettssubjektet Den norske kirke (lønn)</t>
  </si>
  <si>
    <t>Tilskudd fra kommunen (lønn)</t>
  </si>
  <si>
    <t>Tilskudd fra andre (K-stud)</t>
  </si>
  <si>
    <t xml:space="preserve">Bruk av bundne fond </t>
  </si>
  <si>
    <t>Diakoni ansvar 403</t>
  </si>
  <si>
    <t>Overføring til menighetsråd ungdomsdiakon</t>
  </si>
  <si>
    <t>Avsetning bundne fond, BUFDIR</t>
  </si>
  <si>
    <t>Bruk av bundne fond, ungdomsdiakon Ski</t>
  </si>
  <si>
    <t>Refusjoner fra NAV sykelønn</t>
  </si>
  <si>
    <t>Tilskudd fra Den norske kirke</t>
  </si>
  <si>
    <t>Kirkevalg, ansvar 404</t>
  </si>
  <si>
    <t xml:space="preserve">Lønn og sosiale utgifter </t>
  </si>
  <si>
    <t>Driftsutgifter, annonsering</t>
  </si>
  <si>
    <t>Tilskudd fra Dnk</t>
  </si>
  <si>
    <t>Menighetenes barne - og ungdomsarbeid, ansvar 406</t>
  </si>
  <si>
    <t>Lønn og sosiale utgifter forskuttert av NFKF</t>
  </si>
  <si>
    <t>Driftsutgifter, stillingsannonse, forsikringer</t>
  </si>
  <si>
    <t>Interne overføringer</t>
  </si>
  <si>
    <t>Refusjon fra staten/statlige institusjoner/sykepenger</t>
  </si>
  <si>
    <t>Refusjon lønn mv fra menighetsråd</t>
  </si>
  <si>
    <t>Innteker</t>
  </si>
  <si>
    <t xml:space="preserve"> </t>
  </si>
  <si>
    <t>Sum</t>
  </si>
  <si>
    <t>Resultat ved årrskiftet</t>
  </si>
  <si>
    <t>Ansvar 100</t>
  </si>
  <si>
    <t>Ansvar 200</t>
  </si>
  <si>
    <t>Ansvar 300</t>
  </si>
  <si>
    <t>Ansvar 400</t>
  </si>
  <si>
    <t>Ansvar 401</t>
  </si>
  <si>
    <t>Ansvar 402</t>
  </si>
  <si>
    <t>Ansvar 403</t>
  </si>
  <si>
    <t>Ansvar 404</t>
  </si>
  <si>
    <t>Ansvar 406</t>
  </si>
  <si>
    <t xml:space="preserve">Utgifter </t>
  </si>
  <si>
    <t xml:space="preserve">Inntekter </t>
  </si>
  <si>
    <t xml:space="preserve">Bruk av fond </t>
  </si>
  <si>
    <t xml:space="preserve">Bruk av bundne trosopplæring </t>
  </si>
  <si>
    <t>digitalt utstyr 2021</t>
  </si>
  <si>
    <t>Bruk av ubundne fond konfirmanter</t>
  </si>
  <si>
    <t>Bruk av disp fond</t>
  </si>
  <si>
    <t>Bruk av tidligere års regnskapsmessig mindreforbruk</t>
  </si>
  <si>
    <t>disp fond</t>
  </si>
  <si>
    <t>pensjonsfond</t>
  </si>
  <si>
    <t>Rammetilskudd fra kommunen</t>
  </si>
  <si>
    <t>Ansvar</t>
  </si>
  <si>
    <t/>
  </si>
  <si>
    <t>Inntekter/Utgifter</t>
  </si>
  <si>
    <t>Konto</t>
  </si>
  <si>
    <t>Tjeneste</t>
  </si>
  <si>
    <t>Eiendel</t>
  </si>
  <si>
    <t>Akt/Tiltak</t>
  </si>
  <si>
    <t>Budsjett 2020</t>
  </si>
  <si>
    <t>Budsjett inkl. endring 2020</t>
  </si>
  <si>
    <t>Regnskap pr 31.10</t>
  </si>
  <si>
    <t>Revidert budsjett 2021</t>
  </si>
  <si>
    <t>Budsjett 2021</t>
  </si>
  <si>
    <t>Revidert budsjett II 2023</t>
  </si>
  <si>
    <t>Budsjettforslag 2024 21.11.2023</t>
  </si>
  <si>
    <t>100</t>
  </si>
  <si>
    <t>Administrasjon</t>
  </si>
  <si>
    <t>10100</t>
  </si>
  <si>
    <t>Fastlønn</t>
  </si>
  <si>
    <t>Renate er med her skal til 200</t>
  </si>
  <si>
    <t>10101</t>
  </si>
  <si>
    <t>Avtalefestede tillegg fastlønn</t>
  </si>
  <si>
    <t>10102</t>
  </si>
  <si>
    <t>Påløpte feriepenger</t>
  </si>
  <si>
    <t>10500</t>
  </si>
  <si>
    <t>Annen lønn og trekkpliktige godtgjørelse</t>
  </si>
  <si>
    <t>10800</t>
  </si>
  <si>
    <t>Godtgjørelse folkevalgte</t>
  </si>
  <si>
    <t>10900</t>
  </si>
  <si>
    <t>KLP Pensjon</t>
  </si>
  <si>
    <t>10950</t>
  </si>
  <si>
    <t>Trekkpliktige forsikringer</t>
  </si>
  <si>
    <t>10990</t>
  </si>
  <si>
    <t>Arbeidsgiveravgift</t>
  </si>
  <si>
    <t>11000</t>
  </si>
  <si>
    <t>Kontormateriell</t>
  </si>
  <si>
    <t>11100</t>
  </si>
  <si>
    <t>Aktivitetsrelatert forbruksmatriell/utstyr/tjenester</t>
  </si>
  <si>
    <t>11200</t>
  </si>
  <si>
    <t>Annet forbruksmateriell</t>
  </si>
  <si>
    <t>11204</t>
  </si>
  <si>
    <t>Påskjønnelser, gaver</t>
  </si>
  <si>
    <t>11205</t>
  </si>
  <si>
    <t>Kjøp av mat med mva fradag</t>
  </si>
  <si>
    <t>11206</t>
  </si>
  <si>
    <t>Kjøp av mat uten mva fradag</t>
  </si>
  <si>
    <t>11209</t>
  </si>
  <si>
    <t>Velferdstiltak</t>
  </si>
  <si>
    <t>Personalutgifter (HMS)</t>
  </si>
  <si>
    <t>11300</t>
  </si>
  <si>
    <t>Post- banktj- telefon- internett/bredbånd</t>
  </si>
  <si>
    <t>Avgiftsfrie gebyrer</t>
  </si>
  <si>
    <t>11400</t>
  </si>
  <si>
    <t>Annonser</t>
  </si>
  <si>
    <t>11500</t>
  </si>
  <si>
    <t>Opplæring og kurs</t>
  </si>
  <si>
    <t>11600</t>
  </si>
  <si>
    <t>Skyss og kostgodtjørelse- oppholdsutgifter (oppl.pliktige - ikke trekkpliktige)</t>
  </si>
  <si>
    <t>Andre oppgavepliktige godtgjørelser</t>
  </si>
  <si>
    <t>11700</t>
  </si>
  <si>
    <t>Ikke oppl.pl. reiseutgifter- skyssutgifter</t>
  </si>
  <si>
    <t>11850</t>
  </si>
  <si>
    <t>Forsikringer</t>
  </si>
  <si>
    <t>11950</t>
  </si>
  <si>
    <t>Kommunale avgifter</t>
  </si>
  <si>
    <t>11951</t>
  </si>
  <si>
    <t>Lisenser, kontingenter og andre gebyrer</t>
  </si>
  <si>
    <t>12000</t>
  </si>
  <si>
    <t>Inventar og utstyr</t>
  </si>
  <si>
    <t>12100</t>
  </si>
  <si>
    <t>Leie- leasing kjøp av transportmidler &lt;100.000</t>
  </si>
  <si>
    <t>12200</t>
  </si>
  <si>
    <t>Leie- leasing- kjøp av maskiner</t>
  </si>
  <si>
    <t>12400</t>
  </si>
  <si>
    <t>Serviceavtaler og reparasjoner og vaktmestertjenester</t>
  </si>
  <si>
    <t>12700</t>
  </si>
  <si>
    <t>Konsulenter- vikartjeneste- juridisk bistand o.l./revisjon</t>
  </si>
  <si>
    <t>13300</t>
  </si>
  <si>
    <t>Refusjon til kommune/regnsk.tj.</t>
  </si>
  <si>
    <t>13900</t>
  </si>
  <si>
    <t>14290</t>
  </si>
  <si>
    <t>Tilskudd/gaver til andre</t>
  </si>
  <si>
    <t>15700</t>
  </si>
  <si>
    <t>Overføring til investeringsregnskapet (KLP)</t>
  </si>
  <si>
    <t>15900</t>
  </si>
  <si>
    <t>16200</t>
  </si>
  <si>
    <t>Avgiftsfrie inntekter og salgsinntekter</t>
  </si>
  <si>
    <t>17000</t>
  </si>
  <si>
    <t>Refusjon fra staten/statlige institusjoner</t>
  </si>
  <si>
    <t>Refusjon fra rettssubjektet Dnk</t>
  </si>
  <si>
    <t>17100</t>
  </si>
  <si>
    <t>Sykelønnsrefusjon/refusjon fødselspenger</t>
  </si>
  <si>
    <t>17290</t>
  </si>
  <si>
    <t>Kompensasjon mva</t>
  </si>
  <si>
    <t>17500</t>
  </si>
  <si>
    <t>Refusjon fra menighetsråd</t>
  </si>
  <si>
    <t>17700</t>
  </si>
  <si>
    <t>Refusjon fra andre/private</t>
  </si>
  <si>
    <t>17800</t>
  </si>
  <si>
    <t>TO</t>
  </si>
  <si>
    <t>17900</t>
  </si>
  <si>
    <t>Kalkulatoriske inntekter ved kommunal tjenesteyting</t>
  </si>
  <si>
    <t>18050</t>
  </si>
  <si>
    <t>kr 120.000 fordeles</t>
  </si>
  <si>
    <t>18300</t>
  </si>
  <si>
    <t>Tilskudd fra kommunen/kommunale institusjoner</t>
  </si>
  <si>
    <t>19000</t>
  </si>
  <si>
    <t>19400</t>
  </si>
  <si>
    <t>Bruk av ubundne fond, KLP, lønn</t>
  </si>
  <si>
    <t>19900</t>
  </si>
  <si>
    <t>200</t>
  </si>
  <si>
    <t>Kirker</t>
  </si>
  <si>
    <t>10200</t>
  </si>
  <si>
    <t>Lønn til vikarer</t>
  </si>
  <si>
    <t>Avtalefestede tillegg vikarer</t>
  </si>
  <si>
    <t>Overtidslønn</t>
  </si>
  <si>
    <t>10600</t>
  </si>
  <si>
    <t>Trekkpliktige godtgjørelser</t>
  </si>
  <si>
    <t>Arbeidsklær</t>
  </si>
  <si>
    <t>Personalutgifter</t>
  </si>
  <si>
    <t>11650</t>
  </si>
  <si>
    <t>Andre oppl.pl godtgjørelser- selvstendige næringsdrivende/enkeltmannsforetak</t>
  </si>
  <si>
    <t>org.vikarer firma</t>
  </si>
  <si>
    <t>11800</t>
  </si>
  <si>
    <t>Strøm/energi</t>
  </si>
  <si>
    <t>11900</t>
  </si>
  <si>
    <t>Leie av lokaler og grunn</t>
  </si>
  <si>
    <t>Ettåring, bortfaller</t>
  </si>
  <si>
    <t>12300</t>
  </si>
  <si>
    <t>Vedlikehold og byggtjenester- nybygg</t>
  </si>
  <si>
    <t>Materialer til vedlikehold</t>
  </si>
  <si>
    <t>12600</t>
  </si>
  <si>
    <t>Renholds- vaskeri og vaktmestertjenester</t>
  </si>
  <si>
    <t>12650</t>
  </si>
  <si>
    <t>Vakthold og vektertjenester- alarmsystemer</t>
  </si>
  <si>
    <t>Konsulenter- vikartjeneste- juridisk bistand o.l.</t>
  </si>
  <si>
    <t>Refusjon til kommune</t>
  </si>
  <si>
    <t>14500</t>
  </si>
  <si>
    <t>Tilskudd/gaver til menighetsråd</t>
  </si>
  <si>
    <t>15004</t>
  </si>
  <si>
    <t>Overføring til investeringsregnskapet</t>
  </si>
  <si>
    <t>16000</t>
  </si>
  <si>
    <t>Brukerbetaling for kirkelige tjenester</t>
  </si>
  <si>
    <t>16290</t>
  </si>
  <si>
    <t>Billettinntekter (ikke momspliktige)</t>
  </si>
  <si>
    <t>16300</t>
  </si>
  <si>
    <t>Utleie av lokaler- husleieinntekter</t>
  </si>
  <si>
    <t>Refusjoner fra staten/statlige institusjoner</t>
  </si>
  <si>
    <t>Tilskudd fra staten</t>
  </si>
  <si>
    <t>lønn Elise</t>
  </si>
  <si>
    <t>19050</t>
  </si>
  <si>
    <t>Utbytte og eieruttak</t>
  </si>
  <si>
    <t>Bruk av ubundne fond</t>
  </si>
  <si>
    <t>Bruk av KLP</t>
  </si>
  <si>
    <t>300</t>
  </si>
  <si>
    <t>Gravlund</t>
  </si>
  <si>
    <t>sommervikarer</t>
  </si>
  <si>
    <t>Lønn til ekstrahjelp</t>
  </si>
  <si>
    <t>Arbeidstøy</t>
  </si>
  <si>
    <t>Andre opplysningspliktige, ikke trekkpliktige tjenester</t>
  </si>
  <si>
    <t>11701</t>
  </si>
  <si>
    <t>Driftsutgifter til egne/leide transportmidler/maskiner</t>
  </si>
  <si>
    <t>inkl brøyting</t>
  </si>
  <si>
    <t>12500</t>
  </si>
  <si>
    <t>12501</t>
  </si>
  <si>
    <t>Materialer til gravstell</t>
  </si>
  <si>
    <t>søppel</t>
  </si>
  <si>
    <t>grøntavt.</t>
  </si>
  <si>
    <t>15000</t>
  </si>
  <si>
    <t>Renteutgifter</t>
  </si>
  <si>
    <t>15100</t>
  </si>
  <si>
    <t>Avdragsutgifter</t>
  </si>
  <si>
    <t>15400</t>
  </si>
  <si>
    <t>Avsetning bundne.fond</t>
  </si>
  <si>
    <t>15800</t>
  </si>
  <si>
    <t>Regnskapsmessig mindreforbruk (overskudd)/udisponert</t>
  </si>
  <si>
    <t>Festeavgifter</t>
  </si>
  <si>
    <t>16500</t>
  </si>
  <si>
    <t>Utenbys gravferder</t>
  </si>
  <si>
    <t>16501</t>
  </si>
  <si>
    <t>Salg gravstell</t>
  </si>
  <si>
    <t>16502</t>
  </si>
  <si>
    <t>Salg gravstell fra legat</t>
  </si>
  <si>
    <t>Refusjon fra NAV</t>
  </si>
  <si>
    <t>Bruk av ubunde fond KLP</t>
  </si>
  <si>
    <t>Bruk av ubundne fond KLP</t>
  </si>
  <si>
    <t>Gravstellstjenester</t>
  </si>
  <si>
    <t>400</t>
  </si>
  <si>
    <t>Trosopplæring</t>
  </si>
  <si>
    <t>10300</t>
  </si>
  <si>
    <t>Opplæring og kurs, inkl Slora leir</t>
  </si>
  <si>
    <t>11550</t>
  </si>
  <si>
    <t>Reiseutgifter- opplæring (ikke oppg.pl)</t>
  </si>
  <si>
    <t>13500</t>
  </si>
  <si>
    <t>13800</t>
  </si>
  <si>
    <t>Interne overføringer/adm.gebyr</t>
  </si>
  <si>
    <t>16100</t>
  </si>
  <si>
    <t>refusjon fra menighetsråd</t>
  </si>
  <si>
    <t>18700</t>
  </si>
  <si>
    <t>Tilskudd/gaver fra andre</t>
  </si>
  <si>
    <t>Bruk av ubunde fond KLP,</t>
  </si>
  <si>
    <t>401</t>
  </si>
  <si>
    <t>Lederforum for trosopplæring</t>
  </si>
  <si>
    <t>Annen lønn og trekkpliktig godtgjørelse</t>
  </si>
  <si>
    <t>Påskjønnelser/gaver</t>
  </si>
  <si>
    <t>Kjøp av mat uten mva fradrag</t>
  </si>
  <si>
    <t>Ikke oppgavepliktige reiseutgifter</t>
  </si>
  <si>
    <t xml:space="preserve">Refusjon </t>
  </si>
  <si>
    <t xml:space="preserve">Refusjon fra andre </t>
  </si>
  <si>
    <t>Konfirmanter</t>
  </si>
  <si>
    <t>Aktivitetsrelatert forbruksmateriell/utstyr/tjenester</t>
  </si>
  <si>
    <t>Velferdsutgifter</t>
  </si>
  <si>
    <t>Konfirmantundervisning (leir)</t>
  </si>
  <si>
    <t>Andre oppgavepliktige godtgjørelser - selvstendige næringsdrivende/enkeltmannsforetak</t>
  </si>
  <si>
    <t>Leie , leasing kjøp av transportmidler</t>
  </si>
  <si>
    <t>Dekking av konfirmantavgift for de som ikke kan betale</t>
  </si>
  <si>
    <t>Bruk av ubunde fond</t>
  </si>
  <si>
    <t>Brukerbetaling for ledere</t>
  </si>
  <si>
    <t>Avgiftsfrie inntekter og salgsinntekter (kiosk)</t>
  </si>
  <si>
    <t>Kompenasjon mva</t>
  </si>
  <si>
    <t xml:space="preserve">Refusjon fra fellesråd trosopplæring jfr tidligere praksis </t>
  </si>
  <si>
    <t>Tilskudd fra rettssubjeket Den norske kirke</t>
  </si>
  <si>
    <t xml:space="preserve">Tilskudd gaver fra andre (K-stud) </t>
  </si>
  <si>
    <t>Agio</t>
  </si>
  <si>
    <t xml:space="preserve">Bruk av ubundne fond </t>
  </si>
  <si>
    <t>403</t>
  </si>
  <si>
    <t>Diakoni</t>
  </si>
  <si>
    <t>Kjøp av mat med mva fradrag</t>
  </si>
  <si>
    <t>17050</t>
  </si>
  <si>
    <t>Refusjon fra rettssubjektet Den norske kirke</t>
  </si>
  <si>
    <t xml:space="preserve">Diakoni </t>
  </si>
  <si>
    <t>Tilskudd fra rettsubjektet Den norske kirke</t>
  </si>
  <si>
    <t xml:space="preserve">Tilskudd/gaver fra andre </t>
  </si>
  <si>
    <t>Valg</t>
  </si>
  <si>
    <t>Aktivitertsrelatert forbruksmateriell</t>
  </si>
  <si>
    <t>Kjøp av mat uten mv fradrag</t>
  </si>
  <si>
    <t>Skyss og kostgodtgjørelse oppg pliktig</t>
  </si>
  <si>
    <t>406</t>
  </si>
  <si>
    <t>Menighetenes barne- og ungdomsarbeid (lønn)10100</t>
  </si>
  <si>
    <t>Menighetenes barne- og ungdomsarbeid (lønn)</t>
  </si>
  <si>
    <t>Menighetenes barne- og ungdomsarbeid</t>
  </si>
  <si>
    <t>Post-banktje  telefon internett</t>
  </si>
  <si>
    <t>Annonser, reklame, informasjon</t>
  </si>
  <si>
    <t>Menighetenes barne- og ungd</t>
  </si>
  <si>
    <t>14400</t>
  </si>
  <si>
    <t>Tilskudd/gaver til fellesråd</t>
  </si>
  <si>
    <t>Menighetenes barne- og ungdomsarbeid (lønn)16100</t>
  </si>
  <si>
    <t>Refusjon fra menighetsråd andre utgifter</t>
  </si>
  <si>
    <t>18000</t>
  </si>
  <si>
    <t>Bruk av ubundne fond, beskrevet i 2020 som netto forbruk</t>
  </si>
  <si>
    <t>Disponering av tidligere års regnskap</t>
  </si>
  <si>
    <t>Dekning av tidl års regnskapsmessige merforbruk</t>
  </si>
  <si>
    <t>259500.010</t>
  </si>
  <si>
    <t>Regnskapsmessig årsforbruk</t>
  </si>
  <si>
    <t>Disp fond konf arbeid</t>
  </si>
  <si>
    <t xml:space="preserve">Disp fond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</si>
</sst>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0" fillId="0" borderId="0" xfId="0" applyAlignment="1">
      <alignment horizontal="left"/>
    </xf>
    <xf numFmtId="3" fontId="0" fillId="3" borderId="0" xfId="0" applyNumberFormat="1" applyFill="1"/>
    <xf numFmtId="0" fontId="0" fillId="2" borderId="0" xfId="0" applyFill="1" applyAlignment="1">
      <alignment horizontal="left"/>
    </xf>
    <xf numFmtId="0" fontId="3" fillId="0" borderId="0" xfId="0" applyFont="1"/>
    <xf numFmtId="3" fontId="0" fillId="4" borderId="0" xfId="0" applyNumberFormat="1" applyFill="1"/>
    <xf numFmtId="4" fontId="0" fillId="0" borderId="0" xfId="0" applyNumberFormat="1"/>
    <xf numFmtId="0" fontId="0" fillId="6" borderId="0" xfId="0" applyFill="1"/>
    <xf numFmtId="3" fontId="0" fillId="6" borderId="0" xfId="0" applyNumberFormat="1" applyFill="1"/>
    <xf numFmtId="3" fontId="0" fillId="5" borderId="1" xfId="0" applyNumberFormat="1" applyFill="1" applyBorder="1"/>
    <xf numFmtId="0" fontId="0" fillId="7" borderId="0" xfId="0" applyFill="1"/>
    <xf numFmtId="0" fontId="4" fillId="7" borderId="0" xfId="0" applyFont="1" applyFill="1"/>
    <xf numFmtId="0" fontId="5" fillId="0" borderId="1" xfId="0" applyFont="1" applyBorder="1"/>
    <xf numFmtId="0" fontId="6" fillId="0" borderId="1" xfId="0" applyFont="1" applyBorder="1"/>
    <xf numFmtId="1" fontId="0" fillId="2" borderId="0" xfId="0" applyNumberFormat="1" applyFill="1" applyAlignment="1">
      <alignment horizontal="left"/>
    </xf>
    <xf numFmtId="0" fontId="0" fillId="8" borderId="0" xfId="0" applyFill="1"/>
    <xf numFmtId="3" fontId="0" fillId="8" borderId="0" xfId="0" applyNumberFormat="1" applyFill="1"/>
    <xf numFmtId="3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5" fillId="0" borderId="0" xfId="0" applyFont="1"/>
    <xf numFmtId="3" fontId="0" fillId="2" borderId="0" xfId="1" applyNumberFormat="1" applyFont="1" applyFill="1"/>
    <xf numFmtId="0" fontId="0" fillId="0" borderId="3" xfId="0" applyBorder="1"/>
    <xf numFmtId="3" fontId="0" fillId="0" borderId="4" xfId="0" applyNumberFormat="1" applyBorder="1"/>
    <xf numFmtId="0" fontId="0" fillId="0" borderId="2" xfId="0" applyBorder="1"/>
    <xf numFmtId="3" fontId="9" fillId="0" borderId="0" xfId="0" applyNumberFormat="1" applyFont="1"/>
    <xf numFmtId="3" fontId="0" fillId="9" borderId="0" xfId="0" applyNumberFormat="1" applyFill="1"/>
    <xf numFmtId="0" fontId="9" fillId="0" borderId="0" xfId="0" applyFont="1"/>
    <xf numFmtId="0" fontId="9" fillId="0" borderId="0" xfId="0" applyFont="1" applyAlignment="1">
      <alignment horizontal="left"/>
    </xf>
    <xf numFmtId="3" fontId="0" fillId="10" borderId="0" xfId="0" applyNumberFormat="1" applyFill="1"/>
    <xf numFmtId="3" fontId="9" fillId="10" borderId="0" xfId="0" applyNumberFormat="1" applyFont="1" applyFill="1"/>
    <xf numFmtId="3" fontId="0" fillId="11" borderId="0" xfId="0" applyNumberFormat="1" applyFill="1"/>
    <xf numFmtId="0" fontId="0" fillId="12" borderId="0" xfId="0" applyFill="1"/>
    <xf numFmtId="0" fontId="0" fillId="5" borderId="0" xfId="0" applyFill="1"/>
    <xf numFmtId="3" fontId="0" fillId="13" borderId="0" xfId="0" applyNumberFormat="1" applyFill="1"/>
    <xf numFmtId="3" fontId="0" fillId="8" borderId="1" xfId="0" applyNumberFormat="1" applyFill="1" applyBorder="1"/>
    <xf numFmtId="0" fontId="5" fillId="7" borderId="0" xfId="0" applyFont="1" applyFill="1"/>
    <xf numFmtId="3" fontId="3" fillId="0" borderId="0" xfId="0" applyNumberFormat="1" applyFont="1"/>
    <xf numFmtId="3" fontId="7" fillId="0" borderId="0" xfId="0" applyNumberFormat="1" applyFont="1"/>
    <xf numFmtId="1" fontId="0" fillId="0" borderId="0" xfId="0" applyNumberFormat="1"/>
    <xf numFmtId="4" fontId="0" fillId="2" borderId="0" xfId="0" applyNumberFormat="1" applyFill="1"/>
    <xf numFmtId="0" fontId="6" fillId="7" borderId="0" xfId="0" applyFont="1" applyFill="1"/>
    <xf numFmtId="0" fontId="0" fillId="14" borderId="0" xfId="0" applyFill="1"/>
    <xf numFmtId="0" fontId="6" fillId="0" borderId="0" xfId="0" applyFont="1"/>
    <xf numFmtId="0" fontId="0" fillId="0" borderId="1" xfId="0" applyBorder="1"/>
    <xf numFmtId="0" fontId="8" fillId="8" borderId="0" xfId="0" applyFont="1" applyFill="1"/>
    <xf numFmtId="0" fontId="1" fillId="0" borderId="0" xfId="0" applyFont="1"/>
    <xf numFmtId="0" fontId="0" fillId="5" borderId="1" xfId="0" applyFill="1" applyBorder="1"/>
    <xf numFmtId="3" fontId="0" fillId="5" borderId="0" xfId="0" applyNumberFormat="1" applyFill="1"/>
    <xf numFmtId="3" fontId="0" fillId="9" borderId="1" xfId="0" applyNumberForma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F902-36EE-4902-8159-DBD649C834EE}">
  <sheetPr>
    <pageSetUpPr fitToPage="1"/>
  </sheetPr>
  <dimension ref="A1:I211"/>
  <sheetViews>
    <sheetView tabSelected="1" topLeftCell="E1" zoomScale="160" zoomScaleNormal="160" workbookViewId="0">
      <pane ySplit="1" topLeftCell="A203" activePane="bottomLeft" state="frozen"/>
      <selection pane="bottomLeft" activeCell="I211" sqref="I211"/>
    </sheetView>
  </sheetViews>
  <sheetFormatPr baseColWidth="10" defaultColWidth="11.3828125" defaultRowHeight="14.6" x14ac:dyDescent="0.4"/>
  <cols>
    <col min="1" max="1" width="52.3046875" customWidth="1"/>
    <col min="2" max="2" width="33.84375" hidden="1" customWidth="1"/>
    <col min="3" max="3" width="24.69140625" customWidth="1"/>
    <col min="4" max="4" width="23.3828125" customWidth="1"/>
    <col min="5" max="5" width="27" customWidth="1"/>
    <col min="6" max="6" width="24" customWidth="1"/>
    <col min="7" max="7" width="21.3046875" customWidth="1"/>
    <col min="8" max="8" width="26.53515625" customWidth="1"/>
  </cols>
  <sheetData>
    <row r="1" spans="1:8" ht="15.9" x14ac:dyDescent="0.45">
      <c r="A1" s="13"/>
      <c r="B1" s="14" t="s">
        <v>0</v>
      </c>
      <c r="C1" s="14" t="s">
        <v>1</v>
      </c>
      <c r="D1" s="14" t="s">
        <v>2</v>
      </c>
      <c r="E1" s="39" t="s">
        <v>3</v>
      </c>
      <c r="F1" s="44" t="s">
        <v>4</v>
      </c>
      <c r="G1" s="44" t="s">
        <v>5</v>
      </c>
      <c r="H1" s="39" t="s">
        <v>6</v>
      </c>
    </row>
    <row r="2" spans="1:8" x14ac:dyDescent="0.4">
      <c r="A2" s="10" t="s">
        <v>7</v>
      </c>
      <c r="B2" s="10"/>
      <c r="C2" s="11"/>
      <c r="D2" s="11"/>
      <c r="E2" s="10"/>
      <c r="F2" s="10"/>
      <c r="G2" s="10"/>
      <c r="H2" s="10"/>
    </row>
    <row r="3" spans="1:8" x14ac:dyDescent="0.4">
      <c r="A3" t="s">
        <v>8</v>
      </c>
      <c r="B3" s="1">
        <f>+Konto!O2+Konto!O3+Konto!O4+Konto!O5+Konto!O6+Konto!O7+Konto!O8+Konto!O9</f>
        <v>2921950</v>
      </c>
      <c r="C3" s="1">
        <f>+Konto!S2+Konto!S6+Konto!S7+Konto!S8+Konto!S9</f>
        <v>2175000</v>
      </c>
      <c r="D3" s="1">
        <f>+Konto!T2+Konto!T3+Konto!T4+Konto!T5+Konto!T6+Konto!T7+Konto!T8+Konto!T9</f>
        <v>2200000</v>
      </c>
      <c r="E3" s="1">
        <f>+Konto!U2+Konto!U3+Konto!U4+Konto!U5+Konto!U6+Konto!U7+Konto!U8+Konto!U9</f>
        <v>2458650</v>
      </c>
      <c r="F3" s="1">
        <f>+Konto!V2+Konto!V3+Konto!V4+Konto!V5+Konto!V6+Konto!V7+Konto!V8+Konto!V9</f>
        <v>2238400</v>
      </c>
      <c r="G3" s="1">
        <f>+Konto!W2+Konto!W3+Konto!W4+Konto!W5+Konto!W6+Konto!W7+Konto!W8+Konto!W9</f>
        <v>2543650</v>
      </c>
      <c r="H3" s="1">
        <f>+Konto!X2+Konto!X3+Konto!X4+Konto!X5+Konto!X6+Konto!X7+Konto!X8+Konto!X9</f>
        <v>2682000</v>
      </c>
    </row>
    <row r="4" spans="1:8" x14ac:dyDescent="0.4">
      <c r="A4" t="s">
        <v>9</v>
      </c>
      <c r="B4" s="1">
        <f>+Konto!O10+Konto!O11+Konto!O12+Konto!O13+Konto!O14+Konto!O15+Konto!O16+Konto!O18+Konto!O20+Konto!O21+Konto!O22+Konto!O24+Konto!O25+Konto!O26+Konto!O27+Konto!O28+Konto!O29+Konto!O30+Konto!O31+Konto!O32</f>
        <v>2295531</v>
      </c>
      <c r="C4" s="1">
        <f>+Konto!S10+Konto!S11+Konto!S12+Konto!S13+Konto!S14+Konto!S15+Konto!S16+Konto!S18+Konto!S19+Konto!S20+Konto!S21+Konto!S22+Konto!S23+Konto!S24+Konto!S25+Konto!S26+Konto!S27+Konto!S28+Konto!S29+Konto!S30+Konto!S31+Konto!S32</f>
        <v>2095000</v>
      </c>
      <c r="D4" s="1">
        <f>Konto!T10+Konto!T11+Konto!T12+Konto!T13+Konto!T14+Konto!T15+Konto!T16+Konto!T18+Konto!T19+Konto!T20+Konto!T21+Konto!T22+Konto!T23+Konto!T24+Konto!T25+Konto!T26+Konto!T27+Konto!T28+Konto!T29+Konto!T30+Konto!T31+Konto!T32+Konto!T37</f>
        <v>2349000</v>
      </c>
      <c r="E4" s="1">
        <f>+Konto!U10+Konto!U11+Konto!U12+Konto!U13+Konto!U14+Konto!U15+Konto!U16+Konto!U17+Konto!U18+Konto!U19+Konto!U20+Konto!U21+Konto!U22+Konto!U23+Konto!U24+Konto!U25+Konto!U26+Konto!U27+Konto!U28+Konto!U29+Konto!U30+Konto!U31+Konto!U32</f>
        <v>1737500</v>
      </c>
      <c r="F4" s="1">
        <f>+Konto!V10+Konto!V11+Konto!V12+Konto!V13+Konto!V14+Konto!V15+Konto!V16+Konto!V17+Konto!V18+Konto!V19+Konto!V20+Konto!V21+Konto!V22+Konto!V23+Konto!V24+Konto!V25+Konto!V26+Konto!V27+Konto!V28+Konto!V29+Konto!V30+Konto!V31+Konto!V32</f>
        <v>1544507</v>
      </c>
      <c r="G4" s="1">
        <f>+Konto!W10+Konto!W11+Konto!W12+Konto!W13+Konto!W14+Konto!W15+Konto!W16+Konto!W17+Konto!W18+Konto!W19+Konto!W20+Konto!W21+Konto!W22+Konto!W23+Konto!W24+Konto!W25+Konto!W26+Konto!W27+Konto!W28+Konto!W29+Konto!W30+Konto!W31+Konto!W32</f>
        <v>1836000</v>
      </c>
      <c r="H4" s="1">
        <f>+Konto!X10+Konto!X11+Konto!X12+Konto!X13+Konto!X14+Konto!X15+Konto!X16+Konto!X17+Konto!X18+Konto!X19+Konto!X20+Konto!X21+Konto!X22+Konto!X23+Konto!X24+Konto!X25+Konto!X26+Konto!X27+Konto!X28+Konto!X29+Konto!X30+Konto!X31+Konto!X32</f>
        <v>1916500</v>
      </c>
    </row>
    <row r="5" spans="1:8" x14ac:dyDescent="0.4">
      <c r="A5" t="s">
        <v>10</v>
      </c>
      <c r="B5" s="1">
        <f>+Konto!O33</f>
        <v>1390000</v>
      </c>
      <c r="C5" s="1">
        <f>+Konto!S33</f>
        <v>380000</v>
      </c>
      <c r="D5" s="1">
        <f>Konto!T33</f>
        <v>380000</v>
      </c>
      <c r="E5" s="1">
        <f>+Konto!U33</f>
        <v>420000</v>
      </c>
      <c r="F5" s="1">
        <f>+Konto!V33</f>
        <v>0</v>
      </c>
      <c r="G5" s="1">
        <f>+Konto!W33</f>
        <v>420000</v>
      </c>
      <c r="H5" s="1">
        <f>+Konto!X33</f>
        <v>450000</v>
      </c>
    </row>
    <row r="6" spans="1:8" x14ac:dyDescent="0.4">
      <c r="A6" t="s">
        <v>11</v>
      </c>
      <c r="B6" s="1"/>
      <c r="C6" s="1"/>
      <c r="D6" s="1">
        <f>Konto!T34</f>
        <v>29000</v>
      </c>
      <c r="E6" s="1"/>
      <c r="F6" s="1"/>
      <c r="G6" s="1"/>
      <c r="H6" s="1"/>
    </row>
    <row r="7" spans="1:8" x14ac:dyDescent="0.4">
      <c r="A7" t="s">
        <v>12</v>
      </c>
      <c r="B7" s="1">
        <f>+Konto!O36</f>
        <v>441507</v>
      </c>
      <c r="C7" s="1">
        <f>+Konto!S36</f>
        <v>425000</v>
      </c>
      <c r="D7" s="1">
        <f>+Konto!T36</f>
        <v>425000</v>
      </c>
      <c r="E7" s="1">
        <f>+Konto!U36+Ansvar!R42</f>
        <v>750000</v>
      </c>
      <c r="F7" s="1">
        <f>+Konto!V36+Ansvar!S42</f>
        <v>275936</v>
      </c>
      <c r="G7" s="1">
        <f>+Konto!W36+Ansvar!T42</f>
        <v>550000</v>
      </c>
      <c r="H7" s="1">
        <f>+Konto!X36+Ansvar!U42</f>
        <v>650000</v>
      </c>
    </row>
    <row r="8" spans="1:8" x14ac:dyDescent="0.4">
      <c r="A8" t="s">
        <v>13</v>
      </c>
      <c r="B8" s="1"/>
      <c r="C8" s="1">
        <f>+Konto!S38</f>
        <v>0</v>
      </c>
      <c r="D8" s="1"/>
      <c r="E8" s="1">
        <f>+Konto!U38</f>
        <v>0</v>
      </c>
      <c r="F8" s="1">
        <f>+Konto!V38</f>
        <v>0</v>
      </c>
      <c r="G8" s="1">
        <f>+Konto!W38</f>
        <v>99750</v>
      </c>
      <c r="H8" s="1">
        <f>+Konto!X38</f>
        <v>0</v>
      </c>
    </row>
    <row r="9" spans="1:8" x14ac:dyDescent="0.4">
      <c r="A9" t="s">
        <v>14</v>
      </c>
      <c r="B9" s="1">
        <f>+Konto!O39+Konto!O40</f>
        <v>194877</v>
      </c>
      <c r="C9" s="1">
        <f>+Konto!S39+Konto!S40</f>
        <v>100000</v>
      </c>
      <c r="D9" s="1">
        <f>+Konto!T39+Konto!T40</f>
        <v>100000</v>
      </c>
      <c r="E9" s="1">
        <f>+Konto!U39+Konto!U40</f>
        <v>100000</v>
      </c>
      <c r="F9" s="1">
        <f>+Konto!V39+Konto!V40</f>
        <v>122591</v>
      </c>
      <c r="G9" s="1">
        <f>+Konto!W39+Konto!W40</f>
        <v>225000</v>
      </c>
      <c r="H9" s="1">
        <f>+Konto!X39+Konto!X40</f>
        <v>100000</v>
      </c>
    </row>
    <row r="10" spans="1:8" x14ac:dyDescent="0.4">
      <c r="A10" s="15" t="s">
        <v>15</v>
      </c>
      <c r="B10" s="12">
        <f t="shared" ref="B10:H10" si="0">SUM(B3:B9)</f>
        <v>7243865</v>
      </c>
      <c r="C10" s="12">
        <f t="shared" si="0"/>
        <v>5175000</v>
      </c>
      <c r="D10" s="12">
        <f t="shared" si="0"/>
        <v>5483000</v>
      </c>
      <c r="E10" s="12">
        <f t="shared" si="0"/>
        <v>5466150</v>
      </c>
      <c r="F10" s="52">
        <f t="shared" si="0"/>
        <v>4181434</v>
      </c>
      <c r="G10" s="12">
        <f t="shared" si="0"/>
        <v>5674400</v>
      </c>
      <c r="H10" s="12">
        <f t="shared" si="0"/>
        <v>5798500</v>
      </c>
    </row>
    <row r="12" spans="1:8" x14ac:dyDescent="0.4">
      <c r="A12" t="s">
        <v>16</v>
      </c>
      <c r="B12" s="1">
        <f>+Konto!O43</f>
        <v>-87659</v>
      </c>
      <c r="C12" s="1">
        <f>+Konto!S43+Konto!S44+Konto!S46</f>
        <v>0</v>
      </c>
      <c r="D12" s="1"/>
      <c r="E12" s="1">
        <f>+Konto!U43+Konto!U44+Konto!U46</f>
        <v>0</v>
      </c>
      <c r="F12" s="1">
        <f>+Konto!V43+Konto!V44+Konto!V46</f>
        <v>-24698</v>
      </c>
      <c r="G12" s="1">
        <f>+Konto!W43+Konto!W44+Konto!W46</f>
        <v>-25000</v>
      </c>
      <c r="H12" s="1">
        <f>+Konto!X43+Konto!X44+Konto!X46</f>
        <v>0</v>
      </c>
    </row>
    <row r="13" spans="1:8" x14ac:dyDescent="0.4">
      <c r="A13" t="s">
        <v>17</v>
      </c>
      <c r="B13" s="1">
        <f>+Konto!O44+Konto!O46</f>
        <v>-346101</v>
      </c>
      <c r="C13" s="1"/>
      <c r="D13" s="1">
        <f>Konto!T46</f>
        <v>-7000</v>
      </c>
      <c r="E13" s="1"/>
      <c r="F13" s="1"/>
      <c r="G13" s="1"/>
      <c r="H13" s="1"/>
    </row>
    <row r="14" spans="1:8" x14ac:dyDescent="0.4">
      <c r="A14" t="s">
        <v>18</v>
      </c>
      <c r="B14" s="1"/>
      <c r="C14" s="1"/>
      <c r="D14" s="1"/>
      <c r="E14" s="1">
        <f>Konto!U45</f>
        <v>0</v>
      </c>
      <c r="F14" s="1">
        <f>Konto!V45</f>
        <v>-148304</v>
      </c>
      <c r="G14" s="1">
        <f>Konto!W45</f>
        <v>-150000</v>
      </c>
      <c r="H14" s="1">
        <f>Konto!X45</f>
        <v>0</v>
      </c>
    </row>
    <row r="15" spans="1:8" x14ac:dyDescent="0.4">
      <c r="A15" t="s">
        <v>19</v>
      </c>
      <c r="B15" s="1">
        <f>+Konto!O48+Konto!O49</f>
        <v>-14120</v>
      </c>
      <c r="C15" s="1"/>
      <c r="D15" s="1">
        <f>Konto!T49</f>
        <v>0</v>
      </c>
      <c r="E15" s="1">
        <f>Konto!U49</f>
        <v>0</v>
      </c>
      <c r="F15" s="1">
        <f>Konto!V49</f>
        <v>-374</v>
      </c>
      <c r="G15" s="1">
        <f>Konto!W49</f>
        <v>-500</v>
      </c>
      <c r="H15" s="1">
        <f>Konto!X49</f>
        <v>0</v>
      </c>
    </row>
    <row r="16" spans="1:8" x14ac:dyDescent="0.4">
      <c r="A16" t="s">
        <v>12</v>
      </c>
      <c r="B16" s="1">
        <f>+Konto!O47</f>
        <v>-441507</v>
      </c>
      <c r="C16" s="1">
        <f>+Konto!S47</f>
        <v>-425000</v>
      </c>
      <c r="D16" s="1">
        <f>+Konto!T47</f>
        <v>-425000</v>
      </c>
      <c r="E16" s="1">
        <f>+Konto!U47</f>
        <v>-750000</v>
      </c>
      <c r="F16" s="1">
        <f>+Konto!V47</f>
        <v>-275936</v>
      </c>
      <c r="G16" s="1">
        <f>+Konto!W47</f>
        <v>-550000</v>
      </c>
      <c r="H16" s="1">
        <f>+Konto!X47</f>
        <v>-650000</v>
      </c>
    </row>
    <row r="17" spans="1:8" x14ac:dyDescent="0.4">
      <c r="A17" t="s">
        <v>20</v>
      </c>
      <c r="B17" s="1">
        <f>+Konto!O50</f>
        <v>-99000</v>
      </c>
      <c r="C17" s="1">
        <f>+Konto!S50</f>
        <v>-100000</v>
      </c>
      <c r="D17" s="1">
        <f>+Konto!T50</f>
        <v>-100000</v>
      </c>
      <c r="E17" s="1">
        <f>+Konto!U50</f>
        <v>-125000</v>
      </c>
      <c r="F17" s="1">
        <f>+Konto!V50</f>
        <v>-125000</v>
      </c>
      <c r="G17" s="1">
        <f>+Konto!W50</f>
        <v>-125000</v>
      </c>
      <c r="H17" s="1">
        <f>+Konto!X50</f>
        <v>-125000</v>
      </c>
    </row>
    <row r="18" spans="1:8" x14ac:dyDescent="0.4">
      <c r="A18" t="s">
        <v>21</v>
      </c>
      <c r="B18" s="1"/>
      <c r="C18" s="1"/>
      <c r="D18" s="1">
        <f>Konto!T52</f>
        <v>-26500</v>
      </c>
      <c r="E18" s="1"/>
      <c r="F18" s="1"/>
      <c r="G18" s="1"/>
      <c r="H18" s="1"/>
    </row>
    <row r="19" spans="1:8" x14ac:dyDescent="0.4">
      <c r="A19" t="s">
        <v>22</v>
      </c>
      <c r="B19" s="1">
        <f>+Konto!O53</f>
        <v>-150000</v>
      </c>
      <c r="C19" s="1">
        <f>+Konto!S53</f>
        <v>-150000</v>
      </c>
      <c r="D19" s="1">
        <f>+Konto!T53</f>
        <v>-190000</v>
      </c>
      <c r="E19" s="1">
        <f>+Konto!U53</f>
        <v>-220000</v>
      </c>
      <c r="F19" s="1">
        <f>+Konto!V53</f>
        <v>0</v>
      </c>
      <c r="G19" s="1">
        <f>+Konto!W53</f>
        <v>0</v>
      </c>
      <c r="H19" s="1">
        <f>+Konto!X53</f>
        <v>0</v>
      </c>
    </row>
    <row r="20" spans="1:8" x14ac:dyDescent="0.4">
      <c r="A20" t="s">
        <v>23</v>
      </c>
      <c r="B20" s="1">
        <f>+Konto!O54</f>
        <v>-5259970</v>
      </c>
      <c r="C20" s="1">
        <f>+Konto!S54</f>
        <v>-3988500</v>
      </c>
      <c r="D20" s="1">
        <f>+Konto!T54</f>
        <v>-3988500</v>
      </c>
      <c r="E20" s="1">
        <f>+Konto!U54</f>
        <v>-3633000</v>
      </c>
      <c r="F20" s="1">
        <f>+Konto!V54</f>
        <v>-3648800</v>
      </c>
      <c r="G20" s="1">
        <f>+Konto!W54</f>
        <v>-3648800</v>
      </c>
      <c r="H20" s="1">
        <f>+Konto!X54</f>
        <v>-3363000</v>
      </c>
    </row>
    <row r="21" spans="1:8" x14ac:dyDescent="0.4">
      <c r="A21" t="s">
        <v>24</v>
      </c>
      <c r="B21" s="1">
        <f>+Konto!O55</f>
        <v>-118711</v>
      </c>
      <c r="C21" s="1">
        <f>+Konto!S55</f>
        <v>-150000</v>
      </c>
      <c r="D21" s="1">
        <f>+Konto!T55</f>
        <v>-450000</v>
      </c>
      <c r="E21" s="1">
        <f>+Konto!U55</f>
        <v>-700000</v>
      </c>
      <c r="F21" s="1">
        <f>+Konto!V55</f>
        <v>-1349107</v>
      </c>
      <c r="G21" s="1">
        <f>+Konto!W55</f>
        <v>-1200000</v>
      </c>
      <c r="H21" s="1">
        <f>+Konto!X55</f>
        <v>-1500000</v>
      </c>
    </row>
    <row r="22" spans="1:8" x14ac:dyDescent="0.4">
      <c r="A22" t="s">
        <v>25</v>
      </c>
      <c r="B22" s="1"/>
      <c r="C22" s="1">
        <f>+Konto!S56</f>
        <v>-249000</v>
      </c>
      <c r="D22" s="1">
        <f>+Konto!T56</f>
        <v>-249000</v>
      </c>
      <c r="E22" s="1">
        <f>+Konto!U56</f>
        <v>-58850</v>
      </c>
      <c r="F22" s="1">
        <f>+Konto!V56</f>
        <v>0</v>
      </c>
      <c r="G22" s="1">
        <f>+Konto!W56</f>
        <v>0</v>
      </c>
      <c r="H22" s="1">
        <f>+Konto!X56</f>
        <v>0</v>
      </c>
    </row>
    <row r="23" spans="1:8" x14ac:dyDescent="0.4">
      <c r="A23" t="s">
        <v>26</v>
      </c>
      <c r="B23" s="1">
        <f>+Konto!O57</f>
        <v>-84486</v>
      </c>
      <c r="C23" s="1">
        <f>+Konto!S57</f>
        <v>-100000</v>
      </c>
      <c r="D23" s="1">
        <f>+Konto!T57</f>
        <v>-100000</v>
      </c>
      <c r="E23" s="1">
        <f>+Konto!U57</f>
        <v>-100000</v>
      </c>
      <c r="F23" s="1">
        <f>+Konto!V57</f>
        <v>0</v>
      </c>
      <c r="G23" s="1">
        <f>+Konto!W57</f>
        <v>-100000</v>
      </c>
      <c r="H23" s="1">
        <f>+Konto!X57</f>
        <v>-100000</v>
      </c>
    </row>
    <row r="24" spans="1:8" x14ac:dyDescent="0.4">
      <c r="A24" s="16" t="s">
        <v>27</v>
      </c>
      <c r="B24" s="12">
        <f t="shared" ref="B24:G24" si="1">SUM(B12:B23)</f>
        <v>-6601554</v>
      </c>
      <c r="C24" s="12">
        <f t="shared" si="1"/>
        <v>-5162500</v>
      </c>
      <c r="D24" s="12">
        <f t="shared" si="1"/>
        <v>-5536000</v>
      </c>
      <c r="E24" s="12">
        <f t="shared" si="1"/>
        <v>-5586850</v>
      </c>
      <c r="F24" s="52">
        <f t="shared" si="1"/>
        <v>-5572219</v>
      </c>
      <c r="G24" s="12">
        <f t="shared" si="1"/>
        <v>-5799300</v>
      </c>
      <c r="H24" s="12">
        <f t="shared" ref="H24" si="2">SUM(H12:H23)</f>
        <v>-5738000</v>
      </c>
    </row>
    <row r="25" spans="1:8" x14ac:dyDescent="0.4">
      <c r="A25" s="18" t="s">
        <v>28</v>
      </c>
      <c r="B25" s="19">
        <f t="shared" ref="B25:G25" si="3">SUM(B10+B24)</f>
        <v>642311</v>
      </c>
      <c r="C25" s="19">
        <f t="shared" si="3"/>
        <v>12500</v>
      </c>
      <c r="D25" s="19">
        <f t="shared" si="3"/>
        <v>-53000</v>
      </c>
      <c r="E25" s="19">
        <f t="shared" si="3"/>
        <v>-120700</v>
      </c>
      <c r="F25" s="19">
        <f t="shared" si="3"/>
        <v>-1390785</v>
      </c>
      <c r="G25" s="19">
        <f t="shared" si="3"/>
        <v>-124900</v>
      </c>
      <c r="H25" s="19">
        <f t="shared" ref="H25" si="4">SUM(H10+H24)</f>
        <v>60500</v>
      </c>
    </row>
    <row r="26" spans="1:8" x14ac:dyDescent="0.4">
      <c r="E26" s="1"/>
      <c r="F26" s="1"/>
      <c r="G26" s="1"/>
      <c r="H26" s="1"/>
    </row>
    <row r="27" spans="1:8" x14ac:dyDescent="0.4">
      <c r="A27" s="10" t="s">
        <v>29</v>
      </c>
      <c r="B27" s="10"/>
      <c r="C27" s="10"/>
      <c r="D27" s="10"/>
      <c r="E27" s="11"/>
      <c r="F27" s="11"/>
      <c r="G27" s="11"/>
      <c r="H27" s="11"/>
    </row>
    <row r="28" spans="1:8" x14ac:dyDescent="0.4">
      <c r="A28" t="s">
        <v>8</v>
      </c>
      <c r="B28" s="1">
        <f>+Konto!O61+Konto!O62+Konto!O64+Konto!O67+Konto!O68+Konto!O69+Konto!O70+Konto!O71</f>
        <v>9691421</v>
      </c>
      <c r="C28" s="1">
        <f>+Konto!S61+Konto!S62+Konto!S64+Konto!S67+Konto!S68+Konto!S69+Konto!S70+Konto!S71</f>
        <v>13250000</v>
      </c>
      <c r="D28" s="1">
        <f>+Konto!T61+Konto!T62+Konto!T64+Konto!T67+Konto!T68+Konto!T69+Konto!T70+Konto!T71</f>
        <v>13150000</v>
      </c>
      <c r="E28" s="1">
        <f>+Konto!U61+Konto!U62+Konto!U64+Konto!U67+Konto!U68+Konto!U69+Konto!U70+Konto!U71</f>
        <v>13308700</v>
      </c>
      <c r="F28" s="1">
        <f>Konto!V61+Konto!V62+Konto!V63+Konto!V64+Konto!V65+Konto!V66+Konto!V67+Konto!V68+Konto!V69+Konto!V70+Konto!V71</f>
        <v>12102943</v>
      </c>
      <c r="G28" s="1">
        <f>+Konto!W61+Konto!W62+Konto!W63+Konto!W64+Konto!W65+Konto!W66+Konto!W67+Konto!W68+Konto!W69+Konto!W70+Konto!W71</f>
        <v>13756700</v>
      </c>
      <c r="H28" s="1">
        <f>+Konto!X61+Konto!X62+Konto!X63+Konto!X64+Konto!X65+Konto!X66+Konto!X67+Konto!X68+Konto!X69+Konto!X70+Konto!X71</f>
        <v>15592000</v>
      </c>
    </row>
    <row r="29" spans="1:8" x14ac:dyDescent="0.4">
      <c r="A29" t="s">
        <v>30</v>
      </c>
      <c r="B29" s="1">
        <f>+Konto!O72+Konto!O73+Konto!O76+Konto!O77+Konto!O78+Konto!O79+Konto!O80+Konto!O81+Konto!O82+Konto!O83+Konto!O84+Konto!O85+Konto!O86+Konto!O87+Konto!O88+Konto!O89+Konto!O90+Konto!O91+Konto!O92+Konto!O93+Konto!O94+Konto!O95+Konto!O96</f>
        <v>3341303</v>
      </c>
      <c r="C29" s="1">
        <f>Konto!S72+Konto!S73+Konto!S78+Konto!S79+Konto!S80+Konto!S81+Konto!S82+Konto!S83+Konto!S84+Konto!S85+Konto!S87+Konto!S88+Konto!S89+Konto!S90+Konto!S91+Konto!S92+Konto!S93+Konto!S94+Konto!S95+Konto!S96</f>
        <v>2603000</v>
      </c>
      <c r="D29" s="1">
        <f>Konto!T72+Konto!T73+Konto!T74+Konto!T76+Konto!T77+Konto!T78+Konto!T79+Konto!T80+Konto!T81+Konto!T82+Konto!T83+Konto!T84+Konto!T85+Konto!T87+Konto!T88+Konto!T89+Konto!T90+Konto!T91+Konto!T92+Konto!T93+Konto!T94+Konto!T95+Konto!T96</f>
        <v>4267250</v>
      </c>
      <c r="E29" s="1">
        <f>Konto!U72+Konto!U73+Konto!U74+Konto!U76+Konto!U77+Konto!U78+Konto!U79+Konto!U80+Konto!U81+Konto!U82+Konto!U83+Konto!U84+Konto!U85+Konto!U87+Konto!U88+Konto!U89+Konto!U90+Konto!U91+Konto!U92+Konto!U93+Konto!U94+Konto!U95+Konto!U96</f>
        <v>3381000</v>
      </c>
      <c r="F29" s="1">
        <f>Konto!V72+Konto!V73+Konto!V74+Konto!V75+Konto!V76+Konto!V77+Konto!V78+Konto!V79+Konto!V80+Konto!V81+Konto!V82+Konto!V83+Konto!V84+Konto!V85+Konto!V86+Konto!V87+Konto!V88+Konto!V89+Konto!V90+Konto!V91+Konto!V92+Konto!V94+Konto!V95+Konto!V96+Konto!V97</f>
        <v>3034525</v>
      </c>
      <c r="G29" s="1">
        <f>Konto!W72+Konto!W73+Konto!W74+Konto!W76+Konto!W77+Konto!W78+Konto!W79+Konto!W80+Konto!W81+Konto!W82+Konto!W83+Konto!W84+Konto!W85+Konto!W87+Konto!W88+Konto!W89+Konto!W90+Konto!W91+Konto!W92+Konto!W93+Konto!W94+Konto!W95+Konto!W96</f>
        <v>3373200</v>
      </c>
      <c r="H29" s="1">
        <f>Konto!X72+Konto!X73+Konto!X74+Konto!X76+Konto!X77+Konto!X78+Konto!X79+Konto!X80+Konto!X81+Konto!X82+Konto!X83+Konto!X84+Konto!X85+Konto!X87+Konto!X88+Konto!X89+Konto!X90+Konto!X91+Konto!X92+Konto!X93+Konto!X94+Konto!X95+Konto!X96</f>
        <v>3782000</v>
      </c>
    </row>
    <row r="30" spans="1:8" x14ac:dyDescent="0.4">
      <c r="A30" t="s">
        <v>31</v>
      </c>
      <c r="B30" s="1"/>
      <c r="C30" s="1">
        <f>+Konto!S97</f>
        <v>420000</v>
      </c>
      <c r="D30" s="1">
        <f>+Konto!T97</f>
        <v>420000</v>
      </c>
      <c r="E30" s="1">
        <f>+Konto!U97</f>
        <v>450000</v>
      </c>
      <c r="F30" s="1">
        <f>+Konto!V97</f>
        <v>0</v>
      </c>
      <c r="G30" s="1">
        <f>+Konto!W97</f>
        <v>450000</v>
      </c>
      <c r="H30" s="1">
        <f>+Konto!X97</f>
        <v>470000</v>
      </c>
    </row>
    <row r="31" spans="1:8" x14ac:dyDescent="0.4">
      <c r="A31" t="s">
        <v>12</v>
      </c>
      <c r="B31" s="1">
        <f>+Konto!O98</f>
        <v>606192</v>
      </c>
      <c r="C31" s="1">
        <f>+Konto!S98</f>
        <v>700000</v>
      </c>
      <c r="D31" s="1">
        <f>+Konto!T98</f>
        <v>700000</v>
      </c>
      <c r="E31" s="1">
        <f>+Konto!U98</f>
        <v>700000</v>
      </c>
      <c r="F31" s="1">
        <f>Konto!V98</f>
        <v>681169</v>
      </c>
      <c r="G31" s="1">
        <f>+Konto!W98</f>
        <v>700000</v>
      </c>
      <c r="H31" s="1">
        <f>+Konto!X98</f>
        <v>1000000</v>
      </c>
    </row>
    <row r="32" spans="1:8" x14ac:dyDescent="0.4">
      <c r="A32" t="s">
        <v>32</v>
      </c>
      <c r="B32" s="1">
        <f>+Konto!O99</f>
        <v>380000</v>
      </c>
      <c r="C32" s="1">
        <f>+Konto!S99</f>
        <v>380000</v>
      </c>
      <c r="D32" s="1">
        <f>+Konto!T99</f>
        <v>380000</v>
      </c>
      <c r="E32" s="1">
        <f>+Konto!U99</f>
        <v>380000</v>
      </c>
      <c r="F32" s="1">
        <f>+Konto!V99</f>
        <v>380000</v>
      </c>
      <c r="G32" s="1">
        <f>+Konto!W99</f>
        <v>380000</v>
      </c>
      <c r="H32" s="1">
        <f>+Konto!X99</f>
        <v>380000</v>
      </c>
    </row>
    <row r="33" spans="1:8" x14ac:dyDescent="0.4">
      <c r="A33" t="s">
        <v>33</v>
      </c>
      <c r="B33" s="1">
        <f>+Konto!O101</f>
        <v>3316</v>
      </c>
      <c r="C33" s="1">
        <f>+Konto!S101</f>
        <v>3000</v>
      </c>
      <c r="D33" s="1">
        <f>+Konto!T101</f>
        <v>3000</v>
      </c>
      <c r="E33" s="1">
        <f>+Konto!U101</f>
        <v>3000</v>
      </c>
      <c r="F33" s="1">
        <f>Konto!V101</f>
        <v>0</v>
      </c>
      <c r="G33" s="1">
        <f>+Konto!W101</f>
        <v>0</v>
      </c>
      <c r="H33" s="1">
        <f>+Konto!X101</f>
        <v>0</v>
      </c>
    </row>
    <row r="34" spans="1:8" x14ac:dyDescent="0.4">
      <c r="A34" t="s">
        <v>34</v>
      </c>
      <c r="B34" s="1">
        <f>+Konto!O103</f>
        <v>269729</v>
      </c>
      <c r="C34" s="1"/>
      <c r="D34" s="1">
        <f>Konto!T1022</f>
        <v>0</v>
      </c>
      <c r="E34" s="1"/>
      <c r="F34" s="1"/>
      <c r="G34" s="1"/>
      <c r="H34" s="1"/>
    </row>
    <row r="35" spans="1:8" x14ac:dyDescent="0.4">
      <c r="A35" t="s">
        <v>35</v>
      </c>
      <c r="B35" s="1"/>
      <c r="C35" s="1"/>
      <c r="D35" s="1">
        <f>Konto!T103</f>
        <v>500000</v>
      </c>
      <c r="E35" s="1"/>
      <c r="F35" s="1"/>
      <c r="G35" s="1"/>
      <c r="H35" s="1"/>
    </row>
    <row r="36" spans="1:8" x14ac:dyDescent="0.4">
      <c r="A36" t="s">
        <v>36</v>
      </c>
      <c r="B36" s="1">
        <f>+Konto!O104</f>
        <v>3496672</v>
      </c>
      <c r="C36" s="1">
        <f>+Konto!S104</f>
        <v>4000000</v>
      </c>
      <c r="D36" s="1">
        <f>+Konto!T104</f>
        <v>4000000</v>
      </c>
      <c r="E36" s="1">
        <f>+Konto!U104</f>
        <v>3500000</v>
      </c>
      <c r="F36" s="1">
        <f>+Konto!V104</f>
        <v>0</v>
      </c>
      <c r="G36" s="1">
        <f>+Konto!W104</f>
        <v>3500000</v>
      </c>
      <c r="H36" s="1">
        <f>+Konto!X104</f>
        <v>2200000</v>
      </c>
    </row>
    <row r="37" spans="1:8" x14ac:dyDescent="0.4">
      <c r="A37" s="16" t="s">
        <v>15</v>
      </c>
      <c r="B37" s="12">
        <f t="shared" ref="B37:G37" si="5">SUM(B28:B36)</f>
        <v>17788633</v>
      </c>
      <c r="C37" s="12">
        <f t="shared" si="5"/>
        <v>21356000</v>
      </c>
      <c r="D37" s="12">
        <f t="shared" si="5"/>
        <v>23420250</v>
      </c>
      <c r="E37" s="12">
        <f t="shared" si="5"/>
        <v>21722700</v>
      </c>
      <c r="F37" s="52">
        <f t="shared" si="5"/>
        <v>16198637</v>
      </c>
      <c r="G37" s="12">
        <f t="shared" si="5"/>
        <v>22159900</v>
      </c>
      <c r="H37" s="12">
        <f t="shared" ref="H37" si="6">SUM(H28:H36)</f>
        <v>23424000</v>
      </c>
    </row>
    <row r="40" spans="1:8" x14ac:dyDescent="0.4">
      <c r="A40" t="s">
        <v>37</v>
      </c>
      <c r="B40" s="1">
        <f>+Konto!O108+Konto!O109+Konto!O110+Konto!O111</f>
        <v>-645387</v>
      </c>
      <c r="C40" s="1">
        <f>+Konto!S108+Konto!S109+Konto!S110+Konto!S111</f>
        <v>-710000</v>
      </c>
      <c r="D40" s="1">
        <f>+Konto!T108+Konto!T109+Konto!T110+Konto!T111</f>
        <v>-700000</v>
      </c>
      <c r="E40" s="1">
        <f>+Konto!U108+Konto!U109+Konto!U110+Konto!U111</f>
        <v>-800000</v>
      </c>
      <c r="F40" s="1">
        <f>+Konto!V108+Konto!V109+Konto!V110+Konto!V111</f>
        <v>-581640</v>
      </c>
      <c r="G40" s="1">
        <f>+Konto!W108+Konto!W109+Konto!W110+Konto!W111</f>
        <v>-730000</v>
      </c>
      <c r="H40" s="1">
        <f>+Konto!X108+Konto!X109+Konto!X110+Konto!X111</f>
        <v>-890000</v>
      </c>
    </row>
    <row r="41" spans="1:8" x14ac:dyDescent="0.4">
      <c r="A41" t="s">
        <v>12</v>
      </c>
      <c r="B41" s="1">
        <f>+Konto!O114</f>
        <v>-606195</v>
      </c>
      <c r="C41" s="1">
        <f>+Konto!S114</f>
        <v>-700000</v>
      </c>
      <c r="D41" s="1">
        <f>+Konto!T114</f>
        <v>-700000</v>
      </c>
      <c r="E41" s="1">
        <f>+Konto!U114</f>
        <v>-700000</v>
      </c>
      <c r="F41" s="1">
        <f>+Konto!V114</f>
        <v>-681169</v>
      </c>
      <c r="G41" s="1">
        <f>+Konto!W114</f>
        <v>-700000</v>
      </c>
      <c r="H41" s="1">
        <f>+Konto!X114</f>
        <v>-1000000</v>
      </c>
    </row>
    <row r="42" spans="1:8" x14ac:dyDescent="0.4">
      <c r="A42" t="s">
        <v>38</v>
      </c>
      <c r="B42" s="1">
        <f>+Konto!O113+Konto!O115+Konto!O116</f>
        <v>-659085</v>
      </c>
      <c r="C42" s="1">
        <f>+Konto!S116+Konto!S115</f>
        <v>-10000</v>
      </c>
      <c r="D42" s="1">
        <f>+Konto!T116+Konto!T115</f>
        <v>-210000</v>
      </c>
      <c r="E42" s="1">
        <f>+Konto!U116+Konto!U115</f>
        <v>-205000</v>
      </c>
      <c r="F42" s="1">
        <f>+Konto!V116+Konto!V115</f>
        <v>-312266</v>
      </c>
      <c r="G42" s="1">
        <f>+Konto!W116+Konto!W115</f>
        <v>-530000</v>
      </c>
      <c r="H42" s="1">
        <f>+Konto!X116+Konto!X115</f>
        <v>-408000</v>
      </c>
    </row>
    <row r="43" spans="1:8" x14ac:dyDescent="0.4">
      <c r="A43" t="s">
        <v>39</v>
      </c>
      <c r="B43" s="1"/>
      <c r="C43" s="1">
        <f>Konto!S113</f>
        <v>-265000</v>
      </c>
      <c r="D43" s="1">
        <f>Konto!T113</f>
        <v>-265000</v>
      </c>
      <c r="E43" s="1">
        <f>Konto!U113</f>
        <v>0</v>
      </c>
      <c r="F43" s="1">
        <f>Konto!V113</f>
        <v>42946</v>
      </c>
      <c r="G43" s="1">
        <f>Konto!W113</f>
        <v>-30000</v>
      </c>
      <c r="H43" s="1">
        <f>Konto!X113</f>
        <v>-100000</v>
      </c>
    </row>
    <row r="44" spans="1:8" x14ac:dyDescent="0.4">
      <c r="A44" t="s">
        <v>40</v>
      </c>
      <c r="B44" s="1"/>
      <c r="C44" s="1"/>
      <c r="D44" s="1">
        <f>Konto!T118</f>
        <v>-315000</v>
      </c>
      <c r="E44" s="1">
        <f>Konto!U112+Konto!U118</f>
        <v>-315000</v>
      </c>
      <c r="F44" s="1">
        <f>Konto!V112+Konto!V118</f>
        <v>0</v>
      </c>
      <c r="G44" s="1">
        <f>Konto!W112+Konto!W118</f>
        <v>-315000</v>
      </c>
      <c r="H44" s="1">
        <f>Konto!X112+Konto!X118</f>
        <v>0</v>
      </c>
    </row>
    <row r="45" spans="1:8" x14ac:dyDescent="0.4">
      <c r="A45" t="s">
        <v>41</v>
      </c>
      <c r="B45" s="1">
        <f>+Konto!O119</f>
        <v>-120000</v>
      </c>
      <c r="C45" s="1">
        <f>+Konto!S119</f>
        <v>-750000</v>
      </c>
      <c r="D45" s="1">
        <f>+Konto!T119</f>
        <v>-750000</v>
      </c>
      <c r="E45" s="1">
        <f>+Konto!U119</f>
        <v>-765000</v>
      </c>
      <c r="F45" s="1">
        <f>+Konto!V119</f>
        <v>-400000</v>
      </c>
      <c r="G45" s="1">
        <f>+Konto!W119</f>
        <v>0</v>
      </c>
      <c r="H45" s="1">
        <f>+Konto!X119</f>
        <v>-863000</v>
      </c>
    </row>
    <row r="46" spans="1:8" x14ac:dyDescent="0.4">
      <c r="A46" t="s">
        <v>23</v>
      </c>
      <c r="B46" s="1">
        <f>+Konto!O120</f>
        <v>-12307030</v>
      </c>
      <c r="C46" s="1">
        <f>+Konto!S120</f>
        <v>-14836000</v>
      </c>
      <c r="D46" s="1">
        <f>+Konto!T120</f>
        <v>-15336000</v>
      </c>
      <c r="E46" s="1">
        <f>+Konto!U120</f>
        <v>-15771000</v>
      </c>
      <c r="F46" s="1">
        <f>+Konto!V120</f>
        <v>-15842800</v>
      </c>
      <c r="G46" s="1">
        <f>+Konto!W120</f>
        <v>-15842800</v>
      </c>
      <c r="H46" s="1">
        <f>+Konto!X120</f>
        <v>-17213000</v>
      </c>
    </row>
    <row r="47" spans="1:8" x14ac:dyDescent="0.4">
      <c r="A47" t="s">
        <v>42</v>
      </c>
      <c r="B47" s="1">
        <f>+Konto!O121+Konto!O122</f>
        <v>-175795</v>
      </c>
      <c r="C47" s="1">
        <f>+Konto!S121+Konto!S122</f>
        <v>-100000</v>
      </c>
      <c r="D47" s="1">
        <f>+Konto!T121+Konto!T122</f>
        <v>-60000</v>
      </c>
      <c r="E47" s="1">
        <f>+Konto!U121+Konto!U122</f>
        <v>-400300</v>
      </c>
      <c r="F47" s="1">
        <f>+Konto!V121+Konto!V122</f>
        <v>-33030</v>
      </c>
      <c r="G47" s="1">
        <f>+Konto!W121+Konto!W122</f>
        <v>-33000</v>
      </c>
      <c r="H47" s="1">
        <f>+Konto!X121+Konto!X122</f>
        <v>-40000</v>
      </c>
    </row>
    <row r="48" spans="1:8" x14ac:dyDescent="0.4">
      <c r="A48" t="s">
        <v>43</v>
      </c>
      <c r="B48" s="1"/>
      <c r="C48" s="1">
        <f>+Konto!S123</f>
        <v>-265000</v>
      </c>
      <c r="D48" s="1">
        <v>-265000</v>
      </c>
      <c r="E48" s="1">
        <f>+Konto!U123</f>
        <v>0</v>
      </c>
      <c r="F48" s="1">
        <f>+Konto!V123</f>
        <v>0</v>
      </c>
      <c r="G48" s="1">
        <f>+Konto!W123</f>
        <v>0</v>
      </c>
      <c r="H48" s="1">
        <f>+Konto!X123</f>
        <v>0</v>
      </c>
    </row>
    <row r="49" spans="1:8" x14ac:dyDescent="0.4">
      <c r="A49" t="s">
        <v>44</v>
      </c>
      <c r="B49" s="1">
        <f>+Konto!O124</f>
        <v>-3496672</v>
      </c>
      <c r="C49" s="1">
        <f>+Konto!S124</f>
        <v>-4000000</v>
      </c>
      <c r="D49" s="1">
        <f>+Konto!T124</f>
        <v>-4000000</v>
      </c>
      <c r="E49" s="1">
        <f>+Konto!U124</f>
        <v>-3500000</v>
      </c>
      <c r="F49" s="1">
        <f>+Konto!V124</f>
        <v>0</v>
      </c>
      <c r="G49" s="1">
        <f>+Konto!W124</f>
        <v>-3500000</v>
      </c>
      <c r="H49" s="1">
        <f>+Konto!X124</f>
        <v>-2200000</v>
      </c>
    </row>
    <row r="50" spans="1:8" x14ac:dyDescent="0.4">
      <c r="A50" t="s">
        <v>45</v>
      </c>
      <c r="B50" s="1"/>
      <c r="C50" s="1"/>
      <c r="D50" s="1"/>
      <c r="E50" s="1"/>
      <c r="F50" s="1"/>
      <c r="G50" s="1"/>
      <c r="H50" s="1"/>
    </row>
    <row r="51" spans="1:8" x14ac:dyDescent="0.4">
      <c r="A51" s="16" t="s">
        <v>27</v>
      </c>
      <c r="B51" s="12">
        <f>SUM(B40:B50)</f>
        <v>-18010164</v>
      </c>
      <c r="C51" s="12">
        <f t="shared" ref="C51:H51" si="7">SUM(C40:C49)</f>
        <v>-21636000</v>
      </c>
      <c r="D51" s="12">
        <f t="shared" si="7"/>
        <v>-22601000</v>
      </c>
      <c r="E51" s="12">
        <f t="shared" si="7"/>
        <v>-22456300</v>
      </c>
      <c r="F51" s="52">
        <f t="shared" si="7"/>
        <v>-17807959</v>
      </c>
      <c r="G51" s="12">
        <f t="shared" si="7"/>
        <v>-21680800</v>
      </c>
      <c r="H51" s="12">
        <f t="shared" si="7"/>
        <v>-22714000</v>
      </c>
    </row>
    <row r="52" spans="1:8" x14ac:dyDescent="0.4">
      <c r="A52" s="18" t="s">
        <v>28</v>
      </c>
      <c r="B52" s="19">
        <f t="shared" ref="B52:G52" si="8">SUM(B37+B51)</f>
        <v>-221531</v>
      </c>
      <c r="C52" s="19">
        <f t="shared" si="8"/>
        <v>-280000</v>
      </c>
      <c r="D52" s="19">
        <f t="shared" si="8"/>
        <v>819250</v>
      </c>
      <c r="E52" s="19">
        <f t="shared" si="8"/>
        <v>-733600</v>
      </c>
      <c r="F52" s="19">
        <f t="shared" si="8"/>
        <v>-1609322</v>
      </c>
      <c r="G52" s="19">
        <f t="shared" si="8"/>
        <v>479100</v>
      </c>
      <c r="H52" s="19">
        <f t="shared" ref="H52" si="9">SUM(H37+H51)</f>
        <v>710000</v>
      </c>
    </row>
    <row r="54" spans="1:8" x14ac:dyDescent="0.4">
      <c r="A54" s="10" t="s">
        <v>46</v>
      </c>
      <c r="B54" s="10"/>
      <c r="C54" s="10"/>
      <c r="D54" s="10"/>
      <c r="E54" s="10"/>
      <c r="F54" s="10"/>
      <c r="G54" s="10"/>
      <c r="H54" s="10"/>
    </row>
    <row r="55" spans="1:8" x14ac:dyDescent="0.4">
      <c r="A55" t="s">
        <v>8</v>
      </c>
      <c r="B55" s="1">
        <f>+Konto!O128+Konto!O130+Konto!O132+Konto!O133+Konto!O134+Konto!O135</f>
        <v>5068331</v>
      </c>
      <c r="C55" s="1">
        <f>+Konto!S128+Konto!S130+Konto!S131+Konto!S132+Konto!S133+Konto!S134+Konto!S135</f>
        <v>6482000</v>
      </c>
      <c r="D55" s="1">
        <f>+Konto!T128+Konto!T129+Konto!T130+Konto!T131+Konto!T132+Konto!T133+Konto!T134+Konto!T135</f>
        <v>6252000</v>
      </c>
      <c r="E55" s="1">
        <f>+Konto!U128+Konto!U129+Konto!U130+Konto!U131+Konto!U132+Konto!U133+Konto!U134+Konto!U135</f>
        <v>7553650</v>
      </c>
      <c r="F55" s="1">
        <f>+Konto!V128+Konto!V129+Konto!V130+Konto!V131+Konto!V132+Konto!V133+Konto!V134+Konto!V135</f>
        <v>6215714</v>
      </c>
      <c r="G55" s="1">
        <f>+Konto!W128+Konto!W129+Konto!W130+Konto!W131+Konto!W132+Konto!W133+Konto!W134+Konto!W135</f>
        <v>6938650</v>
      </c>
      <c r="H55" s="1">
        <f>+Konto!X128+Konto!X129+Konto!X130+Konto!X131+Konto!X132+Konto!X133+Konto!X134+Konto!X135</f>
        <v>7971000</v>
      </c>
    </row>
    <row r="56" spans="1:8" x14ac:dyDescent="0.4">
      <c r="A56" t="s">
        <v>30</v>
      </c>
      <c r="B56" s="1">
        <f>+Konto!O136+Konto!O137+Konto!O138+Konto!O140+Konto!O141+Konto!O142+Konto!O144+Konto!O146+Konto!O147+Konto!O148+Konto!O150+Konto!O151+Konto!O152+Konto!O153+Konto!O154+Konto!O155+Konto!O156+Konto!O157+Konto!O158+Konto!O159+Konto!O160+Konto!O161+Konto!O162+Konto!O163+Konto!O164+Konto!O165</f>
        <v>1762195</v>
      </c>
      <c r="C56" s="1">
        <f>+Konto!S136+Konto!S137+Konto!S138+Konto!S141+Konto!S142+Konto!S144+Konto!S146+Konto!S147+Konto!S148+Konto!S150+Konto!S151+Konto!S152+Konto!S153+Konto!S154+Konto!S155+Konto!S156+Konto!S157+Konto!S158+Konto!S159+Konto!S160+Konto!S161+Konto!S162+Konto!S163+Konto!S164+Konto!S165+Konto!S139</f>
        <v>1770000</v>
      </c>
      <c r="D56" s="1">
        <f>+Konto!T136+Konto!T137+Konto!T138+Konto!T139+Konto!T140+Konto!T141+Konto!T142+Konto!T143+Konto!T144+Konto!T145+Konto!T146+Konto!T147+Konto!T148+Konto!T149+Konto!T150+Konto!T151+Konto!T152+Konto!T153+Konto!T154+Konto!T155+Konto!T156+Konto!T157+Konto!T158+Konto!T159+Konto!T160+Konto!T161+Konto!T162+Konto!T163+Konto!T164+Konto!T165</f>
        <v>1945600</v>
      </c>
      <c r="E56" s="1">
        <f>+Konto!U136+Konto!U137+Konto!U138+Konto!U139+Konto!U140+Konto!U141+Konto!U142+Konto!U143+Konto!U144+Konto!U145+Konto!U146+Konto!U147+Konto!U148+Konto!U149+Konto!U150+Konto!U151+Konto!U152+Konto!U153+Konto!U154+Konto!U155+Konto!U156+Konto!U157+Konto!U158+Konto!U159+Konto!U160+Konto!U161+Konto!U162+Konto!U163+Konto!U164+Konto!U165</f>
        <v>2074000</v>
      </c>
      <c r="F56" s="1">
        <f>+Konto!V136+Konto!V137+Konto!V138+Konto!V139+Konto!V140+Konto!V141+Konto!V142+Konto!V143+Konto!V144+Konto!V145+Konto!V146+Konto!V147+Konto!V148+Konto!V149+Konto!V150+Konto!V151+Konto!V152+Konto!V153+Konto!V154+Konto!V155+Konto!V156+Konto!V157+Konto!V158+Konto!V159+Konto!V160+Konto!V161+Konto!V162+Konto!V163+Konto!V164+Konto!V165</f>
        <v>1960396</v>
      </c>
      <c r="G56" s="1">
        <f>+Konto!W136+Konto!W137+Konto!W138+Konto!W139+Konto!W140+Konto!W141+Konto!W142+Konto!W143+Konto!W144+Konto!W145+Konto!W146+Konto!W147+Konto!W148+Konto!W149+Konto!W150+Konto!W151+Konto!W152+Konto!W153+Konto!W154+Konto!W155+Konto!W156+Konto!W157+Konto!W158+Konto!W159+Konto!W160+Konto!W161+Konto!W162+Konto!W163+Konto!W164+Konto!W165</f>
        <v>2084100</v>
      </c>
      <c r="H56" s="1">
        <f>+Konto!X136+Konto!X137+Konto!X138+Konto!X139+Konto!X140+Konto!X141+Konto!X142+Konto!X143+Konto!X144+Konto!X145+Konto!X146+Konto!X147+Konto!X148+Konto!X149+Konto!X150+Konto!X151+Konto!X152+Konto!X153+Konto!X154+Konto!X155+Konto!X156+Konto!X157+Konto!X158+Konto!X159+Konto!X160+Konto!X161+Konto!X162+Konto!X163+Konto!X164+Konto!X165</f>
        <v>2569000</v>
      </c>
    </row>
    <row r="57" spans="1:8" x14ac:dyDescent="0.4">
      <c r="A57" t="s">
        <v>47</v>
      </c>
      <c r="B57" s="1">
        <f>+Konto!O166</f>
        <v>2012709</v>
      </c>
      <c r="C57" s="1">
        <f>+Konto!S166</f>
        <v>1550000</v>
      </c>
      <c r="D57" s="1">
        <f>+Konto!T166</f>
        <v>1550000</v>
      </c>
      <c r="E57" s="1">
        <f>+Konto!U166</f>
        <v>2150000</v>
      </c>
      <c r="F57" s="1">
        <f>+Konto!V166</f>
        <v>2055428</v>
      </c>
      <c r="G57" s="1">
        <f>+Konto!W166</f>
        <v>2085000</v>
      </c>
      <c r="H57" s="1">
        <f>+Konto!X166</f>
        <v>2100000</v>
      </c>
    </row>
    <row r="58" spans="1:8" x14ac:dyDescent="0.4">
      <c r="A58" t="s">
        <v>12</v>
      </c>
      <c r="B58" s="1">
        <f>+Konto!O167</f>
        <v>375190</v>
      </c>
      <c r="C58" s="1">
        <f>+Konto!S167</f>
        <v>500000</v>
      </c>
      <c r="D58" s="1">
        <f>+Konto!T167</f>
        <v>500000</v>
      </c>
      <c r="E58" s="1">
        <f>+Konto!U167</f>
        <v>450000</v>
      </c>
      <c r="F58" s="1">
        <f>+Konto!V167</f>
        <v>430313</v>
      </c>
      <c r="G58" s="1">
        <f>+Konto!W167</f>
        <v>500000</v>
      </c>
      <c r="H58" s="1">
        <f>+Konto!X167</f>
        <v>500000</v>
      </c>
    </row>
    <row r="59" spans="1:8" x14ac:dyDescent="0.4">
      <c r="A59" t="s">
        <v>48</v>
      </c>
      <c r="B59" s="1"/>
      <c r="C59" s="1"/>
      <c r="D59" s="1"/>
      <c r="E59" s="1"/>
      <c r="F59" s="1"/>
      <c r="G59" s="1"/>
      <c r="H59" s="1"/>
    </row>
    <row r="60" spans="1:8" x14ac:dyDescent="0.4">
      <c r="A60" s="1" t="s">
        <v>49</v>
      </c>
      <c r="B60" s="1">
        <f>+Konto!O168+Konto!O169</f>
        <v>337548</v>
      </c>
      <c r="C60" s="1"/>
      <c r="D60" s="1"/>
      <c r="E60" s="1"/>
      <c r="F60" s="1"/>
      <c r="G60" s="1"/>
      <c r="H60" s="1"/>
    </row>
    <row r="61" spans="1:8" x14ac:dyDescent="0.4">
      <c r="A61" t="s">
        <v>36</v>
      </c>
      <c r="B61" s="1">
        <f>+Konto!O172</f>
        <v>929327</v>
      </c>
      <c r="C61" s="1">
        <f>+Konto!S172</f>
        <v>1000000</v>
      </c>
      <c r="D61" s="1">
        <f>+Konto!T172</f>
        <v>1000000</v>
      </c>
      <c r="E61" s="1">
        <f>+Konto!U172</f>
        <v>1000000</v>
      </c>
      <c r="F61" s="1">
        <f>+Konto!V172</f>
        <v>0</v>
      </c>
      <c r="G61" s="1">
        <f>+Konto!W172</f>
        <v>1000000</v>
      </c>
      <c r="H61" s="1">
        <f>+Konto!X172</f>
        <v>1000000</v>
      </c>
    </row>
    <row r="62" spans="1:8" x14ac:dyDescent="0.4">
      <c r="A62" s="16" t="s">
        <v>15</v>
      </c>
      <c r="B62" s="12">
        <f t="shared" ref="B62:G62" si="10">SUM(B55:B61)</f>
        <v>10485300</v>
      </c>
      <c r="C62" s="12">
        <f t="shared" si="10"/>
        <v>11302000</v>
      </c>
      <c r="D62" s="12">
        <f t="shared" si="10"/>
        <v>11247600</v>
      </c>
      <c r="E62" s="12">
        <f t="shared" si="10"/>
        <v>13227650</v>
      </c>
      <c r="F62" s="52">
        <f t="shared" si="10"/>
        <v>10661851</v>
      </c>
      <c r="G62" s="12">
        <f t="shared" si="10"/>
        <v>12607750</v>
      </c>
      <c r="H62" s="12">
        <f t="shared" ref="H62" si="11">SUM(H55:H61)</f>
        <v>14140000</v>
      </c>
    </row>
    <row r="65" spans="1:8" x14ac:dyDescent="0.4">
      <c r="A65" t="s">
        <v>50</v>
      </c>
      <c r="B65" s="1">
        <f>+Konto!O177+Konto!O178+Konto!O179+Konto!O180+Konto!O181</f>
        <v>-4359199</v>
      </c>
      <c r="C65" s="1">
        <f>+Konto!S178+Konto!S179+Konto!S180+Konto!S181</f>
        <v>-4310000</v>
      </c>
      <c r="D65" s="1">
        <f>+Konto!T177+Konto!T178+Konto!T179+Konto!T180+Konto!T181</f>
        <v>-4245000</v>
      </c>
      <c r="E65" s="1">
        <f>+Konto!U178+Konto!U179+Konto!U180+Konto!U181</f>
        <v>-5100000</v>
      </c>
      <c r="F65" s="1">
        <f>+Konto!V178+Konto!V179+Konto!V180+Konto!V181</f>
        <v>-3901637</v>
      </c>
      <c r="G65" s="1">
        <f>+Konto!W178+Konto!W179+Konto!W180+Konto!W181</f>
        <v>-4491000</v>
      </c>
      <c r="H65" s="1">
        <f>+Konto!X178+Konto!X179+Konto!X180+Konto!X181</f>
        <v>-6750000</v>
      </c>
    </row>
    <row r="66" spans="1:8" x14ac:dyDescent="0.4">
      <c r="A66" t="s">
        <v>51</v>
      </c>
      <c r="B66" s="1">
        <f>+Konto!O182+Konto!O183+Konto!O185</f>
        <v>-539685</v>
      </c>
      <c r="C66" s="1">
        <f>Konto!S182</f>
        <v>-1000000</v>
      </c>
      <c r="D66" s="1">
        <f>Konto!T182+Konto!T183</f>
        <v>-1150000</v>
      </c>
      <c r="E66" s="1">
        <f>Konto!U182</f>
        <v>-450000</v>
      </c>
      <c r="F66" s="1">
        <f>Konto!V182+Konto!V183</f>
        <v>-480481</v>
      </c>
      <c r="G66" s="1">
        <f>Konto!W182+Konto!W183</f>
        <v>-590000</v>
      </c>
      <c r="H66" s="1">
        <f>Konto!X182+Konto!X183</f>
        <v>-550000</v>
      </c>
    </row>
    <row r="67" spans="1:8" x14ac:dyDescent="0.4">
      <c r="A67" t="s">
        <v>52</v>
      </c>
      <c r="B67" s="1"/>
      <c r="C67" s="1"/>
      <c r="D67" s="1">
        <f>Konto!T185</f>
        <v>-1700</v>
      </c>
      <c r="E67" s="1"/>
      <c r="F67" s="1">
        <f>Konto!V185</f>
        <v>-1762</v>
      </c>
      <c r="G67" s="1">
        <f>Konto!W185</f>
        <v>-1700</v>
      </c>
      <c r="H67" s="1">
        <f>Konto!X185</f>
        <v>0</v>
      </c>
    </row>
    <row r="68" spans="1:8" x14ac:dyDescent="0.4">
      <c r="A68" t="s">
        <v>12</v>
      </c>
      <c r="B68" s="1">
        <f>+Konto!O184</f>
        <v>-375190</v>
      </c>
      <c r="C68" s="1">
        <f>+Konto!S184</f>
        <v>-500000</v>
      </c>
      <c r="D68" s="1">
        <f>+Konto!T184</f>
        <v>-500000</v>
      </c>
      <c r="E68" s="1">
        <f>+Konto!U184</f>
        <v>-450000</v>
      </c>
      <c r="F68" s="1">
        <f>+Konto!V184</f>
        <v>-430312</v>
      </c>
      <c r="G68" s="1">
        <f>+Konto!W184</f>
        <v>-500000</v>
      </c>
      <c r="H68" s="1">
        <f>+Konto!X184</f>
        <v>-500000</v>
      </c>
    </row>
    <row r="69" spans="1:8" x14ac:dyDescent="0.4">
      <c r="A69" t="s">
        <v>23</v>
      </c>
      <c r="B69" s="1">
        <f>+Konto!O186</f>
        <v>-3951000</v>
      </c>
      <c r="C69" s="1">
        <f>+Konto!S186</f>
        <v>-4224500</v>
      </c>
      <c r="D69" s="1">
        <f>+Konto!T186</f>
        <v>-4224500</v>
      </c>
      <c r="E69" s="1">
        <f>+Konto!U186</f>
        <v>-5431650</v>
      </c>
      <c r="F69" s="1">
        <f>+Konto!V186</f>
        <v>-5455650</v>
      </c>
      <c r="G69" s="1">
        <f>+Konto!W186</f>
        <v>-5455650</v>
      </c>
      <c r="H69" s="1">
        <f>+Konto!X186</f>
        <v>-5063000</v>
      </c>
    </row>
    <row r="70" spans="1:8" x14ac:dyDescent="0.4">
      <c r="A70" t="s">
        <v>53</v>
      </c>
      <c r="C70" s="1">
        <f>+Konto!S187</f>
        <v>0</v>
      </c>
      <c r="D70" s="1">
        <f>+Konto!T187</f>
        <v>0</v>
      </c>
      <c r="E70" s="1">
        <f>+Konto!U187</f>
        <v>-165850</v>
      </c>
      <c r="F70" s="1">
        <f>+Konto!V187</f>
        <v>0</v>
      </c>
      <c r="G70" s="1">
        <f>+Konto!W187</f>
        <v>0</v>
      </c>
      <c r="H70" s="1">
        <f>+Konto!X187</f>
        <v>0</v>
      </c>
    </row>
    <row r="71" spans="1:8" x14ac:dyDescent="0.4">
      <c r="A71" t="s">
        <v>54</v>
      </c>
      <c r="C71" s="1">
        <f>+Konto!S189</f>
        <v>0</v>
      </c>
      <c r="D71" s="1"/>
      <c r="E71" s="1">
        <f>+Konto!U189</f>
        <v>0</v>
      </c>
      <c r="F71" s="1">
        <f>+Konto!V189</f>
        <v>0</v>
      </c>
      <c r="G71" s="1">
        <f>+Konto!W189</f>
        <v>0</v>
      </c>
      <c r="H71" s="1">
        <f>+Konto!X189</f>
        <v>0</v>
      </c>
    </row>
    <row r="72" spans="1:8" x14ac:dyDescent="0.4">
      <c r="A72" t="s">
        <v>44</v>
      </c>
      <c r="B72" s="1">
        <f>+Konto!O190</f>
        <v>-929326</v>
      </c>
      <c r="C72" s="1">
        <f>+Konto!S190</f>
        <v>-1000000</v>
      </c>
      <c r="D72" s="1">
        <f>+Konto!T190</f>
        <v>-1000000</v>
      </c>
      <c r="E72" s="1">
        <f>+Konto!U190</f>
        <v>-1000000</v>
      </c>
      <c r="F72" s="1">
        <f>+Konto!V190</f>
        <v>0</v>
      </c>
      <c r="G72" s="1">
        <f>+Konto!W190</f>
        <v>-1000000</v>
      </c>
      <c r="H72" s="1">
        <f>+Konto!X190</f>
        <v>-1000000</v>
      </c>
    </row>
    <row r="73" spans="1:8" x14ac:dyDescent="0.4">
      <c r="A73" s="16" t="s">
        <v>27</v>
      </c>
      <c r="B73" s="12">
        <f t="shared" ref="B73:G73" si="12">SUM(B65:B72)</f>
        <v>-10154400</v>
      </c>
      <c r="C73" s="12">
        <f t="shared" si="12"/>
        <v>-11034500</v>
      </c>
      <c r="D73" s="12">
        <f t="shared" si="12"/>
        <v>-11121200</v>
      </c>
      <c r="E73" s="12">
        <f t="shared" si="12"/>
        <v>-12597500</v>
      </c>
      <c r="F73" s="52">
        <f t="shared" si="12"/>
        <v>-10269842</v>
      </c>
      <c r="G73" s="12">
        <f t="shared" si="12"/>
        <v>-12038350</v>
      </c>
      <c r="H73" s="12">
        <f t="shared" ref="H73" si="13">SUM(H65:H72)</f>
        <v>-13863000</v>
      </c>
    </row>
    <row r="74" spans="1:8" x14ac:dyDescent="0.4">
      <c r="A74" s="18" t="s">
        <v>55</v>
      </c>
      <c r="B74" s="19">
        <f t="shared" ref="B74:G74" si="14">SUM(B62+B73)</f>
        <v>330900</v>
      </c>
      <c r="C74" s="19">
        <f t="shared" si="14"/>
        <v>267500</v>
      </c>
      <c r="D74" s="19">
        <f t="shared" si="14"/>
        <v>126400</v>
      </c>
      <c r="E74" s="19">
        <f t="shared" si="14"/>
        <v>630150</v>
      </c>
      <c r="F74" s="19">
        <f t="shared" si="14"/>
        <v>392009</v>
      </c>
      <c r="G74" s="19">
        <f t="shared" si="14"/>
        <v>569400</v>
      </c>
      <c r="H74" s="19">
        <f t="shared" ref="H74" si="15">SUM(H62+H73)</f>
        <v>277000</v>
      </c>
    </row>
    <row r="77" spans="1:8" x14ac:dyDescent="0.4">
      <c r="A77" s="10" t="s">
        <v>56</v>
      </c>
      <c r="B77" s="10"/>
      <c r="C77" s="10"/>
      <c r="D77" s="10"/>
      <c r="E77" s="10"/>
      <c r="F77" s="10"/>
      <c r="G77" s="10"/>
      <c r="H77" s="10"/>
    </row>
    <row r="78" spans="1:8" x14ac:dyDescent="0.4">
      <c r="A78" t="s">
        <v>8</v>
      </c>
      <c r="B78" s="1">
        <f>+Konto!O197+Konto!O198+Konto!O199+Konto!O200+Konto!O202+Konto!O203+Konto!O204+Konto!O205</f>
        <v>2743299</v>
      </c>
      <c r="C78" s="1">
        <f>+Konto!S197+Konto!S198+Konto!S199+Konto!S200+Konto!S202+Konto!S203+Konto!S204+Konto!S205</f>
        <v>2923950</v>
      </c>
      <c r="D78" s="1">
        <f>+Konto!T197+Konto!T198+Konto!T199+Konto!T200+Konto!T201+Konto!T202+Konto!T203+Konto!T204+Konto!T205</f>
        <v>2923950</v>
      </c>
      <c r="E78" s="1">
        <f>+Konto!U197+Konto!U198+Konto!U199+Konto!U200+Konto!U201+Konto!U202+Konto!U203+Konto!U204+Konto!U205</f>
        <v>3440500</v>
      </c>
      <c r="F78" s="1">
        <f>Konto!V197+Konto!V198+Konto!V199+Konto!V200+Konto!V201+Konto!V202+Konto!V203+Konto!V204+Konto!V205</f>
        <v>2979712</v>
      </c>
      <c r="G78" s="1">
        <f>+Konto!W197+Konto!W198+Konto!W199+Konto!W200+Konto!W201+Konto!W202+Konto!W203+Konto!W204+Konto!W205</f>
        <v>3440500</v>
      </c>
      <c r="H78" s="1">
        <f>+Konto!X197+Konto!X198+Konto!X199+Konto!X200+Konto!X201+Konto!X202+Konto!X203+Konto!X204+Konto!X205</f>
        <v>3381000</v>
      </c>
    </row>
    <row r="79" spans="1:8" x14ac:dyDescent="0.4">
      <c r="A79" t="s">
        <v>30</v>
      </c>
      <c r="B79" s="1">
        <f>+Konto!O206+Konto!O207+Konto!O208+Konto!O209+Konto!O210+Konto!O211+Konto!O213+Konto!O215+Konto!O216+Konto!O217+Konto!O218+Konto!O220+Konto!O221+Konto!O223+Konto!O224+Konto!O225</f>
        <v>497441</v>
      </c>
      <c r="C79" s="1">
        <f>+Konto!S206+Konto!S207+Konto!S208+Konto!S209+Konto!S210+Konto!S211+Konto!S212+Konto!S213+Konto!S214+Konto!S215+Konto!S216+Konto!S217+Konto!S218+Konto!S219+Konto!S220+Konto!S221+Konto!S222+Konto!S223+Konto!S224+Konto!S225</f>
        <v>672400</v>
      </c>
      <c r="D79" s="1">
        <f>+Konto!T206+Konto!T207+Konto!T208+Konto!T209+Konto!T210+Konto!T211+Konto!T212+Konto!T213+Konto!T214+Konto!T215+Konto!T216+Konto!T217+Konto!T218+Konto!T219+Konto!T220+Konto!T221+Konto!T222+Konto!T223+Konto!T224+Konto!T225</f>
        <v>688650</v>
      </c>
      <c r="E79" s="1">
        <f>+Konto!U206+Konto!U207+Konto!U208+Konto!U209+Konto!U210+Konto!U211+Konto!U212+Konto!U213+Konto!U214+Konto!U215+Konto!U216+Konto!U217+Konto!U218+Konto!U219+Konto!U220+Konto!U223+Konto!U224+Konto!U225</f>
        <v>686500</v>
      </c>
      <c r="F79" s="1">
        <f>+Konto!V206+Konto!V207+Konto!V208+Konto!V209+Konto!V210+Konto!V211+Konto!V212+Konto!V213+Konto!V214+Konto!V215+Konto!V216+Konto!V217+Konto!V218+Konto!V219+Konto!V220+Konto!V221+Konto!V222+Konto!V223+Konto!V224+Konto!V225</f>
        <v>665881</v>
      </c>
      <c r="G79" s="1">
        <f>+Konto!W206+Konto!W207+Konto!W208+Konto!W209+Konto!W210+Konto!W211+Konto!W212+Konto!W213+Konto!W214+Konto!W215+Konto!W216+Konto!W217+Konto!W218+Konto!W219+Konto!W220+Konto!W221+Konto!W222+Konto!W223+Konto!W224+Konto!W225</f>
        <v>686500</v>
      </c>
      <c r="H79" s="1">
        <f>+Konto!X206+Konto!X207+Konto!X208+Konto!X209+Konto!X210+Konto!X211+Konto!X212+Konto!X213+Konto!X214+Konto!X215+Konto!X216+Konto!X217+Konto!X218+Konto!X219+Konto!X220+Konto!X221+Konto!X222+Konto!X223+Konto!X224+Konto!X225</f>
        <v>631000</v>
      </c>
    </row>
    <row r="80" spans="1:8" x14ac:dyDescent="0.4">
      <c r="A80" t="s">
        <v>57</v>
      </c>
      <c r="B80" s="1">
        <f>+Konto!O226+Konto!O227</f>
        <v>104534</v>
      </c>
      <c r="C80" s="1">
        <f>+Konto!S226+Konto!S227</f>
        <v>100000</v>
      </c>
      <c r="D80" s="1">
        <f>+Konto!T226+Konto!T227</f>
        <v>100000</v>
      </c>
      <c r="E80" s="1">
        <f>+Konto!U226+Konto!U227</f>
        <v>125000</v>
      </c>
      <c r="F80" s="1">
        <f>+Konto!V226+Konto!V227</f>
        <v>125000</v>
      </c>
      <c r="G80" s="1">
        <f>+Konto!W226+Konto!W227</f>
        <v>125000</v>
      </c>
      <c r="H80" s="1">
        <f>+Konto!X226+Konto!X227</f>
        <v>125000</v>
      </c>
    </row>
    <row r="81" spans="1:8" x14ac:dyDescent="0.4">
      <c r="A81" t="s">
        <v>12</v>
      </c>
      <c r="B81" s="1">
        <f>+Konto!O228</f>
        <v>85071</v>
      </c>
      <c r="C81" s="1">
        <f>+Konto!S228</f>
        <v>85000</v>
      </c>
      <c r="D81" s="1">
        <f>+Konto!T228</f>
        <v>85000</v>
      </c>
      <c r="E81" s="1">
        <f>+Konto!U228</f>
        <v>110000</v>
      </c>
      <c r="F81" s="1">
        <f>+Konto!V228</f>
        <v>95062</v>
      </c>
      <c r="G81" s="1">
        <f>+Konto!W228</f>
        <v>110000</v>
      </c>
      <c r="H81" s="1">
        <f>+Konto!X228</f>
        <v>110000</v>
      </c>
    </row>
    <row r="82" spans="1:8" x14ac:dyDescent="0.4">
      <c r="A82" t="s">
        <v>58</v>
      </c>
      <c r="B82" s="1">
        <f>+Konto!O229</f>
        <v>80000</v>
      </c>
      <c r="D82" s="1">
        <f>Konto!T229</f>
        <v>0</v>
      </c>
    </row>
    <row r="83" spans="1:8" x14ac:dyDescent="0.4">
      <c r="A83" t="s">
        <v>59</v>
      </c>
      <c r="B83" s="1"/>
      <c r="C83" s="1">
        <f>+Konto!S230</f>
        <v>0</v>
      </c>
      <c r="D83" s="1">
        <f>+Konto!T230</f>
        <v>0</v>
      </c>
      <c r="E83" s="1">
        <f>+Konto!U230</f>
        <v>0</v>
      </c>
      <c r="F83" s="1">
        <f>+Konto!V230</f>
        <v>0</v>
      </c>
      <c r="G83" s="1">
        <f>+Konto!W230</f>
        <v>0</v>
      </c>
      <c r="H83" s="1">
        <f>+Konto!X230</f>
        <v>0</v>
      </c>
    </row>
    <row r="84" spans="1:8" x14ac:dyDescent="0.4">
      <c r="A84" s="15" t="s">
        <v>15</v>
      </c>
      <c r="B84" s="12">
        <f>SUM(B78:B82)</f>
        <v>3510345</v>
      </c>
      <c r="C84" s="12">
        <f t="shared" ref="C84:H84" si="16">SUM(C78:C83)</f>
        <v>3781350</v>
      </c>
      <c r="D84" s="12">
        <f t="shared" si="16"/>
        <v>3797600</v>
      </c>
      <c r="E84" s="12">
        <f t="shared" si="16"/>
        <v>4362000</v>
      </c>
      <c r="F84" s="52">
        <f t="shared" si="16"/>
        <v>3865655</v>
      </c>
      <c r="G84" s="12">
        <f t="shared" si="16"/>
        <v>4362000</v>
      </c>
      <c r="H84" s="12">
        <f t="shared" si="16"/>
        <v>4247000</v>
      </c>
    </row>
    <row r="85" spans="1:8" x14ac:dyDescent="0.4">
      <c r="A85" s="23"/>
      <c r="B85" s="1"/>
      <c r="C85" s="1"/>
      <c r="D85" s="1"/>
    </row>
    <row r="86" spans="1:8" x14ac:dyDescent="0.4">
      <c r="A86" s="23"/>
      <c r="B86" s="1"/>
      <c r="C86" s="1"/>
      <c r="D86" s="1"/>
      <c r="E86" s="1"/>
      <c r="F86" s="1"/>
      <c r="G86" s="1"/>
      <c r="H86" s="1"/>
    </row>
    <row r="87" spans="1:8" x14ac:dyDescent="0.4">
      <c r="A87" s="22" t="s">
        <v>60</v>
      </c>
      <c r="B87" s="1">
        <f>+Konto!O234</f>
        <v>-40904</v>
      </c>
      <c r="C87" s="1">
        <f>+Konto!S234+Konto!S235</f>
        <v>-55650</v>
      </c>
      <c r="D87" s="1">
        <f>+Konto!T234+Konto!T235</f>
        <v>-127600</v>
      </c>
      <c r="E87" s="1">
        <f>+Konto!U234+Konto!U235</f>
        <v>-150000</v>
      </c>
      <c r="F87" s="1">
        <f>+Konto!V234+Konto!V235</f>
        <v>-164225</v>
      </c>
      <c r="G87" s="1">
        <f>+Konto!W234+Konto!W235</f>
        <v>-150000</v>
      </c>
      <c r="H87" s="1">
        <f>+Konto!X234+Konto!X235</f>
        <v>-230000</v>
      </c>
    </row>
    <row r="88" spans="1:8" x14ac:dyDescent="0.4">
      <c r="A88" s="22" t="s">
        <v>39</v>
      </c>
      <c r="B88" s="1">
        <f>+Konto!O236</f>
        <v>-17129</v>
      </c>
      <c r="C88" s="1"/>
      <c r="D88" s="1">
        <f>Konto!T236</f>
        <v>-77000</v>
      </c>
      <c r="E88" s="1">
        <f>Konto!U236</f>
        <v>-90000</v>
      </c>
      <c r="F88" s="1">
        <f>Konto!V236</f>
        <v>-5349</v>
      </c>
      <c r="G88" s="1">
        <f>Konto!W236</f>
        <v>-90000</v>
      </c>
      <c r="H88" s="1">
        <f>Konto!X236</f>
        <v>-110000</v>
      </c>
    </row>
    <row r="89" spans="1:8" x14ac:dyDescent="0.4">
      <c r="A89" s="22" t="s">
        <v>61</v>
      </c>
      <c r="B89" s="1">
        <f>+Konto!O237</f>
        <v>-85073</v>
      </c>
      <c r="C89" s="1">
        <f>+Konto!S237</f>
        <v>-85000</v>
      </c>
      <c r="D89" s="1">
        <f>+Konto!T237</f>
        <v>-85000</v>
      </c>
      <c r="E89" s="1">
        <f>+Konto!U237</f>
        <v>-110000</v>
      </c>
      <c r="F89" s="1">
        <f>+Konto!V237</f>
        <v>-95065</v>
      </c>
      <c r="G89" s="1">
        <f>+Konto!W237</f>
        <v>-110000</v>
      </c>
      <c r="H89" s="1">
        <f>+Konto!X237</f>
        <v>0</v>
      </c>
    </row>
    <row r="90" spans="1:8" x14ac:dyDescent="0.4">
      <c r="A90" s="22" t="s">
        <v>52</v>
      </c>
      <c r="B90" s="1">
        <f>+Konto!O239</f>
        <v>-1581</v>
      </c>
      <c r="D90" s="1">
        <f>Konto!T239</f>
        <v>0</v>
      </c>
      <c r="E90" s="1">
        <f>Konto!U238+Konto!U239</f>
        <v>0</v>
      </c>
      <c r="F90" s="1">
        <f>Konto!V238+Konto!V239</f>
        <v>-1071</v>
      </c>
      <c r="G90" s="1">
        <f>Konto!W238+Konto!W239</f>
        <v>0</v>
      </c>
      <c r="H90" s="1">
        <f>Konto!X238+Konto!X239</f>
        <v>0</v>
      </c>
    </row>
    <row r="91" spans="1:8" x14ac:dyDescent="0.4">
      <c r="A91" s="22" t="s">
        <v>62</v>
      </c>
      <c r="B91" s="1">
        <f>+Konto!O241</f>
        <v>-3451782</v>
      </c>
      <c r="C91" s="1">
        <f>+Konto!S241</f>
        <v>-3640700</v>
      </c>
      <c r="D91" s="1">
        <f>+Konto!T241</f>
        <v>-3508000</v>
      </c>
      <c r="E91" s="1">
        <f>+Konto!U241</f>
        <v>-3516000</v>
      </c>
      <c r="F91" s="1">
        <f>+Konto!V241</f>
        <v>-3525288</v>
      </c>
      <c r="G91" s="1">
        <f>+Konto!W241</f>
        <v>-3516000</v>
      </c>
      <c r="H91" s="1">
        <f>+Konto!X241</f>
        <v>-3663000</v>
      </c>
    </row>
    <row r="92" spans="1:8" x14ac:dyDescent="0.4">
      <c r="A92" s="22" t="s">
        <v>63</v>
      </c>
      <c r="B92" s="1">
        <f>+Konto!O242</f>
        <v>-1680</v>
      </c>
    </row>
    <row r="93" spans="1:8" x14ac:dyDescent="0.4">
      <c r="A93" s="22" t="s">
        <v>54</v>
      </c>
      <c r="B93" s="1"/>
      <c r="C93" s="1">
        <f>+Konto!S243</f>
        <v>0</v>
      </c>
      <c r="D93" s="1">
        <f>+Konto!T243</f>
        <v>0</v>
      </c>
      <c r="E93" s="1">
        <f>+Konto!U243</f>
        <v>0</v>
      </c>
      <c r="F93" s="1">
        <f>+Konto!V243</f>
        <v>0</v>
      </c>
      <c r="G93" s="1">
        <f>+Konto!W243</f>
        <v>0</v>
      </c>
      <c r="H93" s="1">
        <f>+Konto!X243</f>
        <v>0</v>
      </c>
    </row>
    <row r="94" spans="1:8" x14ac:dyDescent="0.4">
      <c r="A94" s="22" t="s">
        <v>64</v>
      </c>
      <c r="B94" s="1"/>
      <c r="C94" s="1">
        <f>+Konto!S244</f>
        <v>0</v>
      </c>
      <c r="D94" s="1">
        <f>+Konto!T244</f>
        <v>0</v>
      </c>
      <c r="E94" s="1">
        <f>+Konto!U244</f>
        <v>-496000</v>
      </c>
      <c r="F94" s="1">
        <f>+Konto!V244</f>
        <v>0</v>
      </c>
      <c r="G94" s="1">
        <f>+Konto!W244</f>
        <v>-496000</v>
      </c>
      <c r="H94" s="1">
        <f>+Konto!X244</f>
        <v>-244000</v>
      </c>
    </row>
    <row r="95" spans="1:8" x14ac:dyDescent="0.4">
      <c r="A95" s="15" t="s">
        <v>27</v>
      </c>
      <c r="B95" s="20">
        <f>SUM(B87:B92)</f>
        <v>-3598149</v>
      </c>
      <c r="C95" s="20">
        <f t="shared" ref="C95:H95" si="17">SUM(C87:C94)</f>
        <v>-3781350</v>
      </c>
      <c r="D95" s="20">
        <f t="shared" si="17"/>
        <v>-3797600</v>
      </c>
      <c r="E95" s="20">
        <f t="shared" si="17"/>
        <v>-4362000</v>
      </c>
      <c r="F95" s="52">
        <f t="shared" si="17"/>
        <v>-3790998</v>
      </c>
      <c r="G95" s="20">
        <f t="shared" si="17"/>
        <v>-4362000</v>
      </c>
      <c r="H95" s="20">
        <f t="shared" si="17"/>
        <v>-4247000</v>
      </c>
    </row>
    <row r="96" spans="1:8" x14ac:dyDescent="0.4">
      <c r="A96" s="18" t="s">
        <v>55</v>
      </c>
      <c r="B96" s="19">
        <f t="shared" ref="B96:G96" si="18">SUM(B84+B95)</f>
        <v>-87804</v>
      </c>
      <c r="C96" s="19">
        <f t="shared" si="18"/>
        <v>0</v>
      </c>
      <c r="D96" s="19">
        <f t="shared" si="18"/>
        <v>0</v>
      </c>
      <c r="E96" s="19">
        <f t="shared" si="18"/>
        <v>0</v>
      </c>
      <c r="F96" s="19">
        <f t="shared" si="18"/>
        <v>74657</v>
      </c>
      <c r="G96" s="19">
        <f t="shared" si="18"/>
        <v>0</v>
      </c>
      <c r="H96" s="19">
        <f t="shared" ref="H96" si="19">SUM(H84+H95)</f>
        <v>0</v>
      </c>
    </row>
    <row r="97" spans="1:8" x14ac:dyDescent="0.4">
      <c r="B97" s="1"/>
      <c r="C97" s="1"/>
      <c r="D97" s="1"/>
    </row>
    <row r="98" spans="1:8" x14ac:dyDescent="0.4">
      <c r="B98" s="1"/>
      <c r="C98" s="1"/>
      <c r="D98" s="1"/>
    </row>
    <row r="99" spans="1:8" x14ac:dyDescent="0.4">
      <c r="A99" s="10" t="s">
        <v>65</v>
      </c>
      <c r="B99" s="11"/>
      <c r="C99" s="11"/>
      <c r="D99" s="11"/>
      <c r="E99" s="10"/>
      <c r="F99" s="10"/>
      <c r="G99" s="10"/>
      <c r="H99" s="10"/>
    </row>
    <row r="100" spans="1:8" x14ac:dyDescent="0.4">
      <c r="A100" t="s">
        <v>8</v>
      </c>
      <c r="B100" s="1">
        <f>+Konto!O248+Konto!O250+Konto!O252</f>
        <v>69381</v>
      </c>
      <c r="C100" s="1">
        <f>+Konto!S248+Konto!S250+Konto!S252</f>
        <v>89000</v>
      </c>
      <c r="D100" s="1">
        <f>+Konto!T248+Konto!T249+Konto!T250+Konto!T251+Konto!T252</f>
        <v>89000</v>
      </c>
      <c r="E100" s="1">
        <f>+Konto!U248+Konto!U250+Konto!U252</f>
        <v>0</v>
      </c>
      <c r="F100" s="1">
        <f>Konto!V248+Konto!V249+Konto!V250+Konto!V252</f>
        <v>85609</v>
      </c>
      <c r="G100" s="1">
        <f>+Konto!W248+Konto!W250+Konto!W252</f>
        <v>92000</v>
      </c>
      <c r="H100" s="1">
        <f>+Konto!X248+Konto!X250+Konto!X252</f>
        <v>102500</v>
      </c>
    </row>
    <row r="101" spans="1:8" x14ac:dyDescent="0.4">
      <c r="A101" t="s">
        <v>30</v>
      </c>
      <c r="B101" s="1"/>
      <c r="C101" s="1">
        <f>+Konto!S253+Konto!S254+Konto!S255+Konto!S258+Konto!S259+Konto!S260+Konto!S261+Konto!S262+Konto!S265</f>
        <v>0</v>
      </c>
      <c r="D101" s="1">
        <f>+Konto!T253+Konto!T254+Konto!T255+Konto!T256+Konto!T257+Konto!T258+Konto!T259+Konto!T260+Konto!T261+Konto!T262+Konto!T264+Konto!T265</f>
        <v>0</v>
      </c>
      <c r="E101" s="1">
        <f>+Konto!U253+Konto!U254+Konto!U255+Konto!U257+Konto!U258+Konto!U259+Konto!U260+Konto!U261+Konto!U262+Konto!U264+Konto!U265</f>
        <v>0</v>
      </c>
      <c r="F101" s="1">
        <f>Konto!V257+Konto!V261+Konto!V263</f>
        <v>1281</v>
      </c>
      <c r="G101" s="1">
        <f>+Konto!W253+Konto!W254+Konto!W255+Konto!W257+Konto!W258+Konto!W259+Konto!W260+Konto!W261+Konto!W262+Konto!W264+Konto!W265</f>
        <v>500</v>
      </c>
      <c r="H101" s="1">
        <f>+Konto!X253+Konto!X254+Konto!X255+Konto!X257+Konto!X258+Konto!X259+Konto!X260+Konto!X261+Konto!X262+Konto!X264+Konto!X265</f>
        <v>10000</v>
      </c>
    </row>
    <row r="102" spans="1:8" x14ac:dyDescent="0.4">
      <c r="A102" t="s">
        <v>12</v>
      </c>
      <c r="B102" s="1"/>
      <c r="C102" s="1">
        <f>+Konto!S266</f>
        <v>0</v>
      </c>
      <c r="D102" s="1">
        <f>+Konto!T266</f>
        <v>0</v>
      </c>
      <c r="E102" s="1">
        <f>+Konto!U266</f>
        <v>0</v>
      </c>
      <c r="F102" s="1">
        <f>+Konto!V266</f>
        <v>17</v>
      </c>
      <c r="G102" s="1">
        <f>+Konto!W266</f>
        <v>0</v>
      </c>
      <c r="H102" s="1">
        <f>+Konto!X266</f>
        <v>0</v>
      </c>
    </row>
    <row r="103" spans="1:8" x14ac:dyDescent="0.4">
      <c r="A103" s="16" t="s">
        <v>15</v>
      </c>
      <c r="B103" s="20">
        <f t="shared" ref="B103:G103" si="20">SUM(B100:B102)</f>
        <v>69381</v>
      </c>
      <c r="C103" s="20">
        <f t="shared" si="20"/>
        <v>89000</v>
      </c>
      <c r="D103" s="20">
        <f t="shared" si="20"/>
        <v>89000</v>
      </c>
      <c r="E103" s="20">
        <f t="shared" si="20"/>
        <v>0</v>
      </c>
      <c r="F103" s="52">
        <f t="shared" si="20"/>
        <v>86907</v>
      </c>
      <c r="G103" s="20">
        <f t="shared" si="20"/>
        <v>92500</v>
      </c>
      <c r="H103" s="20">
        <f t="shared" ref="H103" si="21">SUM(H100:H102)</f>
        <v>112500</v>
      </c>
    </row>
    <row r="104" spans="1:8" x14ac:dyDescent="0.4">
      <c r="B104" s="1"/>
      <c r="C104" s="1"/>
      <c r="D104" s="1"/>
      <c r="E104" s="1"/>
      <c r="F104" s="1"/>
      <c r="G104" s="1"/>
      <c r="H104" s="1"/>
    </row>
    <row r="105" spans="1:8" x14ac:dyDescent="0.4">
      <c r="B105" s="1"/>
      <c r="C105" s="1"/>
      <c r="D105" s="1"/>
      <c r="E105" s="1"/>
      <c r="F105" s="1"/>
      <c r="G105" s="1"/>
      <c r="H105" s="1"/>
    </row>
    <row r="106" spans="1:8" x14ac:dyDescent="0.4">
      <c r="A106" t="s">
        <v>61</v>
      </c>
      <c r="B106" s="1"/>
      <c r="C106" s="1">
        <f>+Konto!S269</f>
        <v>0</v>
      </c>
      <c r="D106" s="1">
        <f>+Konto!T269</f>
        <v>0</v>
      </c>
      <c r="E106" s="1">
        <f>+Konto!U269</f>
        <v>0</v>
      </c>
      <c r="F106" s="1">
        <f>+Konto!V269</f>
        <v>-17</v>
      </c>
      <c r="G106" s="1">
        <f>+Konto!W269</f>
        <v>0</v>
      </c>
      <c r="H106" s="1">
        <f>+Konto!X269</f>
        <v>0</v>
      </c>
    </row>
    <row r="107" spans="1:8" x14ac:dyDescent="0.4">
      <c r="A107" t="s">
        <v>66</v>
      </c>
      <c r="B107" s="1"/>
      <c r="C107" s="1">
        <f>+Konto!S270</f>
        <v>0</v>
      </c>
      <c r="D107" s="1">
        <f>+Konto!T270</f>
        <v>0</v>
      </c>
      <c r="E107" s="1">
        <f>+Konto!U270</f>
        <v>0</v>
      </c>
      <c r="F107" s="1">
        <f>+Konto!V270</f>
        <v>0</v>
      </c>
      <c r="G107" s="1">
        <f>+Konto!W270</f>
        <v>0</v>
      </c>
      <c r="H107" s="1">
        <f>+Konto!X270</f>
        <v>0</v>
      </c>
    </row>
    <row r="108" spans="1:8" x14ac:dyDescent="0.4">
      <c r="A108" t="s">
        <v>67</v>
      </c>
      <c r="B108" s="1"/>
      <c r="C108" s="1"/>
      <c r="D108" s="1"/>
      <c r="E108" s="1"/>
      <c r="F108" s="1"/>
      <c r="G108" s="1"/>
      <c r="H108" s="1"/>
    </row>
    <row r="109" spans="1:8" x14ac:dyDescent="0.4">
      <c r="A109" t="s">
        <v>62</v>
      </c>
      <c r="B109" s="1">
        <f>+Konto!O272</f>
        <v>-75000</v>
      </c>
      <c r="C109" s="1">
        <f>+Konto!S272</f>
        <v>-89000</v>
      </c>
      <c r="D109" s="1">
        <f>+Konto!T272</f>
        <v>-89000</v>
      </c>
      <c r="E109" s="1">
        <f>+Konto!U272</f>
        <v>0</v>
      </c>
      <c r="F109" s="1">
        <f>+Konto!V272</f>
        <v>0</v>
      </c>
      <c r="G109" s="1">
        <f>+Konto!W272</f>
        <v>-92500</v>
      </c>
      <c r="H109" s="1">
        <f>+Konto!X272</f>
        <v>-112500</v>
      </c>
    </row>
    <row r="110" spans="1:8" x14ac:dyDescent="0.4">
      <c r="A110" t="s">
        <v>68</v>
      </c>
      <c r="B110" s="1"/>
      <c r="C110" s="1"/>
      <c r="D110" s="1"/>
      <c r="E110" s="1"/>
      <c r="F110" s="1"/>
      <c r="G110" s="1"/>
      <c r="H110" s="1"/>
    </row>
    <row r="111" spans="1:8" x14ac:dyDescent="0.4">
      <c r="A111" s="16" t="s">
        <v>27</v>
      </c>
      <c r="B111" s="20">
        <f>SUM(B106:B109)</f>
        <v>-75000</v>
      </c>
      <c r="C111" s="20">
        <f t="shared" ref="C111:H111" si="22">SUM(C106:C110)</f>
        <v>-89000</v>
      </c>
      <c r="D111" s="20">
        <f t="shared" si="22"/>
        <v>-89000</v>
      </c>
      <c r="E111" s="20">
        <f t="shared" si="22"/>
        <v>0</v>
      </c>
      <c r="F111" s="52">
        <f t="shared" si="22"/>
        <v>-17</v>
      </c>
      <c r="G111" s="20">
        <f t="shared" si="22"/>
        <v>-92500</v>
      </c>
      <c r="H111" s="20">
        <f t="shared" si="22"/>
        <v>-112500</v>
      </c>
    </row>
    <row r="112" spans="1:8" x14ac:dyDescent="0.4">
      <c r="A112" s="18" t="s">
        <v>55</v>
      </c>
      <c r="B112" s="19">
        <f t="shared" ref="B112:G112" si="23">SUM(B103+B111)</f>
        <v>-5619</v>
      </c>
      <c r="C112" s="19">
        <f t="shared" si="23"/>
        <v>0</v>
      </c>
      <c r="D112" s="19">
        <f t="shared" si="23"/>
        <v>0</v>
      </c>
      <c r="E112" s="19">
        <f t="shared" si="23"/>
        <v>0</v>
      </c>
      <c r="F112" s="19">
        <f t="shared" si="23"/>
        <v>86890</v>
      </c>
      <c r="G112" s="19">
        <f t="shared" si="23"/>
        <v>0</v>
      </c>
      <c r="H112" s="19">
        <f t="shared" ref="H112" si="24">SUM(H103+H111)</f>
        <v>0</v>
      </c>
    </row>
    <row r="113" spans="1:8" x14ac:dyDescent="0.4">
      <c r="B113" s="1"/>
      <c r="C113" s="1"/>
      <c r="D113" s="1"/>
    </row>
    <row r="114" spans="1:8" x14ac:dyDescent="0.4">
      <c r="B114" s="1"/>
      <c r="C114" s="1"/>
      <c r="D114" s="1"/>
    </row>
    <row r="115" spans="1:8" x14ac:dyDescent="0.4">
      <c r="A115" s="10" t="s">
        <v>69</v>
      </c>
      <c r="B115" s="10"/>
      <c r="C115" s="10"/>
      <c r="D115" s="10"/>
      <c r="E115" s="10"/>
      <c r="F115" s="10"/>
      <c r="G115" s="10"/>
      <c r="H115" s="10"/>
    </row>
    <row r="116" spans="1:8" x14ac:dyDescent="0.4">
      <c r="A116" t="s">
        <v>8</v>
      </c>
      <c r="B116" s="1">
        <f>+Konto!O277+Konto!O278+Konto!O281+Konto!O282+Konto!O283+Konto!O284</f>
        <v>1621585</v>
      </c>
      <c r="D116" s="1">
        <f>Konto!T277+Konto!T278+Konto!T279+Konto!T281+Konto!T282+Konto!T283+Konto!T284</f>
        <v>19500</v>
      </c>
      <c r="E116" s="1">
        <f>Konto!U277+Konto!U278+Konto!U279+Konto!U281+Konto!U282+Konto!U283+Konto!U284</f>
        <v>18000</v>
      </c>
      <c r="F116" s="1">
        <f>Konto!V277+Konto!V278+Konto!V279+Konto!V280+Konto!V281+Konto!V282+Konto!V283+Konto!V284</f>
        <v>80681</v>
      </c>
      <c r="G116" s="1">
        <f>Konto!W277+Konto!W278+Konto!W279+Konto!W280+Konto!W281+Konto!W282+Konto!W283+Konto!W284</f>
        <v>18000</v>
      </c>
      <c r="H116" s="1">
        <f>Konto!X277+Konto!X278+Konto!X279+Konto!X280+Konto!X281+Konto!X282+Konto!X283+Konto!X284</f>
        <v>0</v>
      </c>
    </row>
    <row r="117" spans="1:8" x14ac:dyDescent="0.4">
      <c r="A117" t="s">
        <v>30</v>
      </c>
      <c r="B117" s="1">
        <f>+Konto!O286+Konto!O287+Konto!O288+Konto!O289+Konto!O290+Konto!O292+Konto!O294+Konto!O295+Konto!O299+Konto!O300+Konto!O301+Konto!O303+Konto!O304+Konto!O305</f>
        <v>653191</v>
      </c>
      <c r="C117" s="1">
        <f>+Konto!S286+Konto!S287+Konto!S288+Konto!S289+Konto!S290+Konto!S292+Konto!S294+Konto!S295+Konto!S296+Konto!S299+Konto!S300+Konto!S310</f>
        <v>1408000</v>
      </c>
      <c r="D117" s="1">
        <f>Konto!T285+Konto!T286+Konto!T287+Konto!T288+Konto!T289+Konto!T290+Konto!T291+Konto!T292+Konto!T294+Konto!T295+Konto!T296+Konto!T297+Konto!T298+Konto!T299+Konto!T300+Konto!T301</f>
        <v>1413500</v>
      </c>
      <c r="E117" s="1">
        <f>Konto!U285+Konto!U286+Konto!U287+Konto!U288+Konto!U289+Konto!U290+Konto!U291+Konto!U292+Konto!U294+Konto!U295+Konto!U296+Konto!U297+Konto!U298+Konto!U299+Konto!U300+Konto!U301</f>
        <v>1518500</v>
      </c>
      <c r="F117" s="1">
        <f>Konto!V285+Konto!V286+Konto!V287+Konto!V288+Konto!V289+Konto!V290+Konto!V291+Konto!V292+Konto!V293+Konto!V294+Konto!V295+Konto!V296+Konto!V297+Konto!V298+Konto!V299+Konto!V300+Konto!V301</f>
        <v>1552028</v>
      </c>
      <c r="G117" s="1">
        <f>Konto!W285+Konto!W286+Konto!W287+Konto!W288+Konto!W289+Konto!W290+Konto!W291+Konto!W292+Konto!W294+Konto!W295+Konto!W296+Konto!W297+Konto!W298+Konto!W299+Konto!W300+Konto!W301</f>
        <v>1518500</v>
      </c>
      <c r="H117" s="1">
        <f>Konto!X285+Konto!X286+Konto!X287+Konto!X288+Konto!X289+Konto!X290+Konto!X291+Konto!X292+Konto!X294+Konto!X295+Konto!X296+Konto!X297+Konto!X298+Konto!X299+Konto!X300+Konto!X301</f>
        <v>0</v>
      </c>
    </row>
    <row r="118" spans="1:8" x14ac:dyDescent="0.4">
      <c r="A118" t="s">
        <v>70</v>
      </c>
      <c r="B118" s="1">
        <f>+Konto!O307</f>
        <v>24000</v>
      </c>
      <c r="C118" s="1">
        <f>+Konto!S307</f>
        <v>0</v>
      </c>
      <c r="D118" s="1">
        <f>+Konto!T307</f>
        <v>0</v>
      </c>
      <c r="E118" s="1">
        <f>+Konto!U307</f>
        <v>0</v>
      </c>
      <c r="F118" s="1">
        <f>+Konto!V307</f>
        <v>0</v>
      </c>
      <c r="G118" s="1">
        <f>+Konto!W307</f>
        <v>0</v>
      </c>
      <c r="H118" s="1">
        <f>+Konto!X307</f>
        <v>0</v>
      </c>
    </row>
    <row r="119" spans="1:8" x14ac:dyDescent="0.4">
      <c r="A119" t="s">
        <v>11</v>
      </c>
      <c r="B119" s="1">
        <f>+Konto!O308</f>
        <v>874</v>
      </c>
      <c r="C119" s="1"/>
      <c r="D119" s="1"/>
      <c r="E119" s="1">
        <f>Konto!U308</f>
        <v>0</v>
      </c>
      <c r="F119" s="1">
        <f>Konto!V308</f>
        <v>0</v>
      </c>
      <c r="G119" s="1">
        <f>Konto!W308</f>
        <v>0</v>
      </c>
      <c r="H119" s="1">
        <f>Konto!X308</f>
        <v>0</v>
      </c>
    </row>
    <row r="120" spans="1:8" x14ac:dyDescent="0.4">
      <c r="A120" t="s">
        <v>12</v>
      </c>
      <c r="B120" s="1">
        <f>+Konto!O309</f>
        <v>67434</v>
      </c>
      <c r="C120" s="1">
        <f>+Konto!S309</f>
        <v>90000</v>
      </c>
      <c r="D120" s="1">
        <f>+Konto!T309</f>
        <v>43000</v>
      </c>
      <c r="E120" s="1">
        <f>+Konto!U309</f>
        <v>55000</v>
      </c>
      <c r="F120" s="1">
        <f>+Konto!V309</f>
        <v>43564</v>
      </c>
      <c r="G120" s="1">
        <f>+Konto!W309</f>
        <v>55000</v>
      </c>
      <c r="H120" s="1">
        <f>+Konto!X309</f>
        <v>0</v>
      </c>
    </row>
    <row r="121" spans="1:8" x14ac:dyDescent="0.4">
      <c r="A121" t="s">
        <v>33</v>
      </c>
      <c r="B121" s="1"/>
      <c r="C121" s="1"/>
      <c r="D121" s="1"/>
      <c r="E121" s="1">
        <f>Konto!U311</f>
        <v>15000</v>
      </c>
      <c r="F121" s="1">
        <f>Konto!V311</f>
        <v>0</v>
      </c>
      <c r="G121" s="1">
        <f>Konto!W311</f>
        <v>15000</v>
      </c>
      <c r="H121" s="1">
        <f>Konto!X311</f>
        <v>0</v>
      </c>
    </row>
    <row r="122" spans="1:8" x14ac:dyDescent="0.4">
      <c r="A122" t="s">
        <v>64</v>
      </c>
      <c r="B122" s="1"/>
      <c r="C122" s="1"/>
      <c r="D122" s="1"/>
      <c r="E122" s="1">
        <f>Konto!U312</f>
        <v>0</v>
      </c>
      <c r="F122" s="1">
        <f>Konto!V312</f>
        <v>0</v>
      </c>
      <c r="G122" s="1">
        <f>Konto!W312</f>
        <v>0</v>
      </c>
      <c r="H122" s="1">
        <f>Konto!X312</f>
        <v>0</v>
      </c>
    </row>
    <row r="123" spans="1:8" x14ac:dyDescent="0.4">
      <c r="A123" s="16" t="s">
        <v>15</v>
      </c>
      <c r="B123" s="12">
        <f>SUM(B116:B120)</f>
        <v>2367084</v>
      </c>
      <c r="C123" s="12">
        <f>SUM(C117:C120)</f>
        <v>1498000</v>
      </c>
      <c r="D123" s="12">
        <f>SUM(D116:D120)</f>
        <v>1476000</v>
      </c>
      <c r="E123" s="12">
        <f>SUM(E116:E122)</f>
        <v>1606500</v>
      </c>
      <c r="F123" s="52">
        <f>SUM(F116:F122)</f>
        <v>1676273</v>
      </c>
      <c r="G123" s="12">
        <f>SUM(G116:G122)</f>
        <v>1606500</v>
      </c>
      <c r="H123" s="12">
        <f>SUM(H116:H122)</f>
        <v>0</v>
      </c>
    </row>
    <row r="125" spans="1:8" x14ac:dyDescent="0.4">
      <c r="A125" t="s">
        <v>60</v>
      </c>
      <c r="B125" s="1">
        <f>+Konto!O315+Konto!O316</f>
        <v>-584684</v>
      </c>
      <c r="C125" s="1">
        <f>+Konto!S316</f>
        <v>-1127500</v>
      </c>
      <c r="D125" s="1">
        <f>+Konto!T316</f>
        <v>-1009500</v>
      </c>
      <c r="E125" s="1">
        <f>Konto!U315+Konto!U316</f>
        <v>-1236500</v>
      </c>
      <c r="F125" s="1">
        <f>Konto!V315</f>
        <v>-1173935</v>
      </c>
      <c r="G125" s="1">
        <f>Konto!W315+Konto!W316</f>
        <v>-1236500</v>
      </c>
      <c r="H125" s="1">
        <f>Konto!X315+Konto!X316</f>
        <v>0</v>
      </c>
    </row>
    <row r="126" spans="1:8" x14ac:dyDescent="0.4">
      <c r="A126" t="s">
        <v>71</v>
      </c>
      <c r="B126" s="1">
        <f>+Konto!O317</f>
        <v>-24000</v>
      </c>
      <c r="C126" s="1">
        <f>+Konto!S315+Konto!S317</f>
        <v>-60000</v>
      </c>
      <c r="D126" s="1">
        <f>+Konto!T315+Konto!T317</f>
        <v>-30000</v>
      </c>
      <c r="E126" s="1">
        <f>Konto!U317</f>
        <v>-25000</v>
      </c>
      <c r="F126" s="1">
        <f>Konto!V317</f>
        <v>-46572</v>
      </c>
      <c r="G126" s="1">
        <f>Konto!W317</f>
        <v>-25000</v>
      </c>
      <c r="H126" s="1">
        <f>Konto!X317</f>
        <v>0</v>
      </c>
    </row>
    <row r="127" spans="1:8" x14ac:dyDescent="0.4">
      <c r="A127" t="s">
        <v>72</v>
      </c>
      <c r="B127" s="1">
        <f>+Konto!O318</f>
        <v>-67434</v>
      </c>
      <c r="C127" s="1">
        <f>+Konto!S318</f>
        <v>-90000</v>
      </c>
      <c r="D127" s="1">
        <f>+Konto!T318</f>
        <v>-43000</v>
      </c>
      <c r="E127" s="1">
        <f>+Konto!U318</f>
        <v>-55000</v>
      </c>
      <c r="F127" s="1">
        <f>Konto!V318</f>
        <v>-43566</v>
      </c>
      <c r="G127" s="1">
        <f>+Konto!W318</f>
        <v>-55000</v>
      </c>
      <c r="H127" s="1">
        <f>+Konto!X318</f>
        <v>0</v>
      </c>
    </row>
    <row r="128" spans="1:8" x14ac:dyDescent="0.4">
      <c r="A128" t="s">
        <v>73</v>
      </c>
      <c r="B128" s="1">
        <f>+Konto!O321</f>
        <v>-357</v>
      </c>
      <c r="C128" s="1">
        <f>+Konto!S320</f>
        <v>0</v>
      </c>
      <c r="D128" s="1">
        <f>Konto!T320+Konto!T325</f>
        <v>0</v>
      </c>
      <c r="E128" s="1">
        <f>+Konto!U320</f>
        <v>0</v>
      </c>
      <c r="F128" s="1"/>
      <c r="G128" s="1">
        <f>+Konto!W320</f>
        <v>0</v>
      </c>
      <c r="H128" s="1">
        <f>+Konto!X320</f>
        <v>0</v>
      </c>
    </row>
    <row r="129" spans="1:8" x14ac:dyDescent="0.4">
      <c r="A129" t="s">
        <v>74</v>
      </c>
      <c r="B129" s="1"/>
      <c r="C129" s="1">
        <f>+Konto!S323</f>
        <v>0</v>
      </c>
      <c r="D129" s="1">
        <f>+Konto!T323</f>
        <v>0</v>
      </c>
      <c r="E129" s="1">
        <f>+Konto!U323</f>
        <v>0</v>
      </c>
      <c r="F129" s="1">
        <f>+Konto!V323</f>
        <v>0</v>
      </c>
      <c r="G129" s="1">
        <f>+Konto!W323</f>
        <v>0</v>
      </c>
      <c r="H129" s="1">
        <f>+Konto!X323</f>
        <v>0</v>
      </c>
    </row>
    <row r="130" spans="1:8" x14ac:dyDescent="0.4">
      <c r="A130" t="s">
        <v>75</v>
      </c>
      <c r="B130" s="1">
        <f>+Konto!O322</f>
        <v>-683740</v>
      </c>
      <c r="C130" s="1"/>
      <c r="D130" s="1"/>
      <c r="E130" s="1"/>
      <c r="F130" s="1"/>
      <c r="G130" s="1"/>
      <c r="H130" s="1"/>
    </row>
    <row r="131" spans="1:8" x14ac:dyDescent="0.4">
      <c r="A131" t="s">
        <v>76</v>
      </c>
      <c r="B131" s="1">
        <f>+Konto!O323</f>
        <v>-1170000</v>
      </c>
      <c r="C131" s="1"/>
      <c r="D131" s="1"/>
      <c r="E131" s="1"/>
      <c r="F131" s="1"/>
      <c r="G131" s="1"/>
      <c r="H131" s="1"/>
    </row>
    <row r="132" spans="1:8" x14ac:dyDescent="0.4">
      <c r="A132" t="s">
        <v>77</v>
      </c>
      <c r="B132" s="1">
        <f>+Konto!O324</f>
        <v>-137500</v>
      </c>
      <c r="C132" s="1">
        <f>+Konto!S324</f>
        <v>-155000</v>
      </c>
      <c r="D132" s="1">
        <f>+Konto!T324</f>
        <v>-328000</v>
      </c>
      <c r="E132" s="1">
        <f>+Konto!U324</f>
        <v>-290000</v>
      </c>
      <c r="F132" s="1">
        <f>Konto!V324+Konto!V325</f>
        <v>-134942</v>
      </c>
      <c r="G132" s="1">
        <f>+Konto!W324</f>
        <v>-290000</v>
      </c>
      <c r="H132" s="1">
        <f>+Konto!X324</f>
        <v>0</v>
      </c>
    </row>
    <row r="133" spans="1:8" x14ac:dyDescent="0.4">
      <c r="A133" t="s">
        <v>78</v>
      </c>
      <c r="B133" s="1"/>
      <c r="C133" s="1">
        <f>+Konto!S326</f>
        <v>-65500</v>
      </c>
      <c r="D133" s="1">
        <f>+Konto!T326</f>
        <v>-65500</v>
      </c>
      <c r="E133" s="1"/>
      <c r="F133" s="1"/>
      <c r="G133" s="1"/>
      <c r="H133" s="1"/>
    </row>
    <row r="134" spans="1:8" x14ac:dyDescent="0.4">
      <c r="A134" s="15" t="s">
        <v>27</v>
      </c>
      <c r="B134" s="20">
        <f t="shared" ref="B134:G134" si="25">SUM(B125:B133)</f>
        <v>-2667715</v>
      </c>
      <c r="C134" s="20">
        <f t="shared" si="25"/>
        <v>-1498000</v>
      </c>
      <c r="D134" s="20">
        <f t="shared" si="25"/>
        <v>-1476000</v>
      </c>
      <c r="E134" s="20">
        <f t="shared" si="25"/>
        <v>-1606500</v>
      </c>
      <c r="F134" s="52">
        <f t="shared" si="25"/>
        <v>-1399015</v>
      </c>
      <c r="G134" s="20">
        <f t="shared" si="25"/>
        <v>-1606500</v>
      </c>
      <c r="H134" s="20">
        <f t="shared" ref="H134" si="26">SUM(H125:H133)</f>
        <v>0</v>
      </c>
    </row>
    <row r="135" spans="1:8" x14ac:dyDescent="0.4">
      <c r="A135" s="18" t="s">
        <v>28</v>
      </c>
      <c r="B135" s="19">
        <f t="shared" ref="B135:G135" si="27">SUM(B123+B134)</f>
        <v>-300631</v>
      </c>
      <c r="C135" s="19">
        <f t="shared" si="27"/>
        <v>0</v>
      </c>
      <c r="D135" s="19">
        <f t="shared" si="27"/>
        <v>0</v>
      </c>
      <c r="E135" s="19">
        <f t="shared" si="27"/>
        <v>0</v>
      </c>
      <c r="F135" s="19">
        <f t="shared" si="27"/>
        <v>277258</v>
      </c>
      <c r="G135" s="19">
        <f t="shared" si="27"/>
        <v>0</v>
      </c>
      <c r="H135" s="19">
        <f t="shared" ref="H135" si="28">SUM(H123+H134)</f>
        <v>0</v>
      </c>
    </row>
    <row r="138" spans="1:8" x14ac:dyDescent="0.4">
      <c r="A138" s="10" t="s">
        <v>79</v>
      </c>
      <c r="B138" s="10"/>
      <c r="C138" s="10"/>
      <c r="D138" s="10"/>
      <c r="E138" s="10"/>
      <c r="F138" s="10"/>
      <c r="G138" s="10"/>
      <c r="H138" s="10"/>
    </row>
    <row r="139" spans="1:8" x14ac:dyDescent="0.4">
      <c r="A139" t="s">
        <v>8</v>
      </c>
      <c r="B139" s="1">
        <f>+Konto!O329+Konto!O330+Konto!O332+Konto!O333+Konto!O334+Konto!O335</f>
        <v>1412294</v>
      </c>
      <c r="C139" s="1">
        <f>+Konto!S329+Konto!S330+Konto!S332+Konto!S333+Konto!S334+Konto!S335</f>
        <v>2126000</v>
      </c>
      <c r="D139" s="1">
        <f>+Konto!T329+Konto!T330+Konto!T331+Konto!T332+Konto!T333+Konto!T334+Konto!T335</f>
        <v>2012000</v>
      </c>
      <c r="E139" s="1">
        <f>+Konto!U329+Konto!U330+Konto!U332+Konto!U333+Konto!U334+Konto!U335</f>
        <v>2247000</v>
      </c>
      <c r="F139" s="1">
        <f>+Konto!V329+Konto!V330+Konto!V331+Konto!V332+Konto!V333+Konto!V334+Konto!V335</f>
        <v>2300729</v>
      </c>
      <c r="G139" s="1">
        <f>+Konto!W329+Konto!W330+Konto!W331+Konto!W332+Konto!W333+Konto!W334+Konto!W335</f>
        <v>2312000</v>
      </c>
      <c r="H139" s="1">
        <f>+Konto!X329+Konto!X330+Konto!X331+Konto!X332+Konto!X333+Konto!X334+Konto!X335</f>
        <v>2717000</v>
      </c>
    </row>
    <row r="140" spans="1:8" x14ac:dyDescent="0.4">
      <c r="A140" t="s">
        <v>9</v>
      </c>
      <c r="B140" s="1">
        <f>+Konto!O336+Konto!O337+Konto!O338+Konto!O341+Konto!O342+Konto!O343+Konto!O344+Konto!O345+Konto!O346+Konto!O347+Konto!O349</f>
        <v>8767</v>
      </c>
      <c r="C140" s="1">
        <f>+Konto!S336+Konto!S340+Konto!S341+Konto!S342+Konto!S343+Konto!S344+Konto!S345+Konto!S348+Konto!S349</f>
        <v>30500</v>
      </c>
      <c r="D140" s="1">
        <f>+Konto!T336+Konto!T337+Konto!T338+Konto!T339+Konto!T340+Konto!T341+Konto!T342+Konto!T343+Konto!T344+Konto!T345+Konto!T346+Konto!T347+Konto!T348+Konto!T349</f>
        <v>61000</v>
      </c>
      <c r="E140" s="1">
        <f>+Konto!U336+Konto!U340+Konto!U341+Konto!U342+Konto!U343+Konto!U344+Konto!U345+Konto!U348+Konto!U349</f>
        <v>24500</v>
      </c>
      <c r="F140" s="1">
        <f>+Konto!V336+Konto!V337+Konto!V338+Konto!V339+Konto!V340+Konto!V341+Konto!V342+Konto!V343+Konto!V344+Konto!V345+Konto!V346+Konto!V347+Konto!V348+Konto!V349</f>
        <v>-8497</v>
      </c>
      <c r="G140" s="1">
        <f>+Konto!W336+Konto!W337+Konto!W338+Konto!W339+Konto!W340+Konto!W341+Konto!W342+Konto!W343+Konto!W344+Konto!W345+Konto!W346+Konto!W347+Konto!W348+Konto!W349</f>
        <v>19000</v>
      </c>
      <c r="H140" s="1">
        <f>+Konto!X336+Konto!X337+Konto!X338+Konto!X339+Konto!X340+Konto!X341+Konto!X342+Konto!X343+Konto!X344+Konto!X345+Konto!X346+Konto!X347+Konto!X348+Konto!X349</f>
        <v>19000</v>
      </c>
    </row>
    <row r="141" spans="1:8" x14ac:dyDescent="0.4">
      <c r="A141" t="s">
        <v>12</v>
      </c>
      <c r="B141" s="1">
        <f>+Konto!O351</f>
        <v>305</v>
      </c>
      <c r="C141" s="1">
        <f>+Konto!S351</f>
        <v>10000</v>
      </c>
      <c r="D141" s="1">
        <f>+Konto!T351</f>
        <v>10000</v>
      </c>
      <c r="E141" s="1">
        <f>+Konto!U351</f>
        <v>7000</v>
      </c>
      <c r="F141" s="1">
        <f>+Konto!V351</f>
        <v>2027</v>
      </c>
      <c r="G141" s="1">
        <f>+Konto!W351</f>
        <v>6000</v>
      </c>
      <c r="H141" s="1">
        <f>+Konto!X351</f>
        <v>5000</v>
      </c>
    </row>
    <row r="142" spans="1:8" x14ac:dyDescent="0.4">
      <c r="A142" t="s">
        <v>80</v>
      </c>
      <c r="B142" s="1"/>
      <c r="C142" s="1"/>
      <c r="D142" s="1">
        <f>Konto!T350</f>
        <v>200000</v>
      </c>
      <c r="E142" s="1">
        <f>Konto!U350</f>
        <v>200000</v>
      </c>
      <c r="F142" s="1">
        <f>Konto!V350</f>
        <v>200000</v>
      </c>
      <c r="G142" s="1">
        <f>Konto!W350</f>
        <v>200000</v>
      </c>
      <c r="H142" s="1">
        <f>Konto!X350</f>
        <v>200000</v>
      </c>
    </row>
    <row r="143" spans="1:8" x14ac:dyDescent="0.4">
      <c r="A143" t="s">
        <v>81</v>
      </c>
      <c r="B143" s="1"/>
      <c r="C143" s="1"/>
      <c r="D143" s="1"/>
      <c r="E143" s="1"/>
      <c r="F143" s="1"/>
      <c r="G143" s="1"/>
      <c r="H143" s="1"/>
    </row>
    <row r="144" spans="1:8" x14ac:dyDescent="0.4">
      <c r="A144" t="s">
        <v>82</v>
      </c>
      <c r="B144" s="1"/>
      <c r="C144" s="1">
        <f>+Konto!S352</f>
        <v>200000</v>
      </c>
      <c r="D144" s="1">
        <f>+Konto!T352</f>
        <v>0</v>
      </c>
      <c r="E144" s="1">
        <v>0</v>
      </c>
      <c r="F144" s="1">
        <v>0</v>
      </c>
      <c r="G144" s="1">
        <v>0</v>
      </c>
      <c r="H144" s="1">
        <v>0</v>
      </c>
    </row>
    <row r="145" spans="1:8" x14ac:dyDescent="0.4">
      <c r="A145" s="16" t="s">
        <v>15</v>
      </c>
      <c r="B145" s="12">
        <f>SUM(B139:B141)</f>
        <v>1421366</v>
      </c>
      <c r="C145" s="12">
        <f t="shared" ref="C145:H145" si="29">SUM(C139:C144)</f>
        <v>2366500</v>
      </c>
      <c r="D145" s="12">
        <f t="shared" si="29"/>
        <v>2283000</v>
      </c>
      <c r="E145" s="12">
        <f t="shared" si="29"/>
        <v>2478500</v>
      </c>
      <c r="F145" s="52">
        <f t="shared" si="29"/>
        <v>2494259</v>
      </c>
      <c r="G145" s="12">
        <f t="shared" si="29"/>
        <v>2537000</v>
      </c>
      <c r="H145" s="12">
        <f t="shared" si="29"/>
        <v>2941000</v>
      </c>
    </row>
    <row r="147" spans="1:8" x14ac:dyDescent="0.4">
      <c r="A147" t="s">
        <v>21</v>
      </c>
      <c r="C147" s="1">
        <f>Konto!S363</f>
        <v>0</v>
      </c>
      <c r="D147" s="1">
        <f>Konto!T363</f>
        <v>0</v>
      </c>
      <c r="F147" s="1">
        <f>Konto!V363</f>
        <v>0</v>
      </c>
      <c r="G147" s="1">
        <f>Konto!W363</f>
        <v>0</v>
      </c>
      <c r="H147" s="1">
        <f>Konto!X363</f>
        <v>0</v>
      </c>
    </row>
    <row r="148" spans="1:8" x14ac:dyDescent="0.4">
      <c r="A148" t="s">
        <v>83</v>
      </c>
      <c r="C148" s="1"/>
      <c r="D148" s="1"/>
      <c r="F148" s="1">
        <f>Konto!V359</f>
        <v>-23338</v>
      </c>
      <c r="G148" s="1">
        <f>Konto!W359</f>
        <v>-25000</v>
      </c>
      <c r="H148" s="1">
        <f>Konto!X359</f>
        <v>0</v>
      </c>
    </row>
    <row r="149" spans="1:8" x14ac:dyDescent="0.4">
      <c r="A149" t="s">
        <v>84</v>
      </c>
      <c r="B149" s="1">
        <f>+Konto!O364</f>
        <v>-339650</v>
      </c>
      <c r="C149" s="1">
        <f>+Konto!S364</f>
        <v>-370000</v>
      </c>
      <c r="D149" s="1">
        <f>+Konto!T364</f>
        <v>-370000</v>
      </c>
      <c r="E149" s="1">
        <f>+Konto!U364</f>
        <v>-385000</v>
      </c>
      <c r="F149" s="1">
        <f>+Konto!V364</f>
        <v>-250000</v>
      </c>
      <c r="G149" s="1">
        <f>+Konto!W364</f>
        <v>-400000</v>
      </c>
      <c r="H149" s="1">
        <f>+Konto!X364</f>
        <v>-450000</v>
      </c>
    </row>
    <row r="150" spans="1:8" x14ac:dyDescent="0.4">
      <c r="A150" t="s">
        <v>23</v>
      </c>
      <c r="B150" s="1">
        <f>+Konto!O365</f>
        <v>-1912000</v>
      </c>
      <c r="C150" s="1">
        <f>+Konto!S365</f>
        <v>-1776000</v>
      </c>
      <c r="D150" s="1">
        <f>+Konto!T365</f>
        <v>-1776000</v>
      </c>
      <c r="E150" s="1">
        <f>+Konto!U365</f>
        <v>-1869350</v>
      </c>
      <c r="F150" s="1">
        <f>+Konto!V365</f>
        <v>-1877750</v>
      </c>
      <c r="G150" s="1">
        <f>+Konto!W365</f>
        <v>-1877500</v>
      </c>
      <c r="H150" s="1">
        <f>+Konto!X365</f>
        <v>-2286000</v>
      </c>
    </row>
    <row r="151" spans="1:8" x14ac:dyDescent="0.4">
      <c r="A151" t="s">
        <v>73</v>
      </c>
      <c r="B151" s="1">
        <f>+Konto!O359+Konto!O362</f>
        <v>-5200</v>
      </c>
      <c r="C151" s="1"/>
      <c r="D151" s="1">
        <f>Konto!T359+Konto!T362+Konto!T366</f>
        <v>-27000</v>
      </c>
      <c r="E151" s="1"/>
      <c r="F151" s="1">
        <f>Konto!V362</f>
        <v>-748</v>
      </c>
      <c r="G151" s="1">
        <f>Konto!W362</f>
        <v>-1000</v>
      </c>
      <c r="H151" s="1">
        <f>Konto!X362</f>
        <v>0</v>
      </c>
    </row>
    <row r="152" spans="1:8" x14ac:dyDescent="0.4">
      <c r="A152" t="s">
        <v>12</v>
      </c>
      <c r="B152" s="1">
        <f>+Konto!O360</f>
        <v>-304</v>
      </c>
      <c r="C152" s="1">
        <f>Konto!S360</f>
        <v>-10000</v>
      </c>
      <c r="D152" s="1">
        <f>Konto!T360</f>
        <v>-10000</v>
      </c>
      <c r="E152" s="1"/>
      <c r="F152" s="1">
        <f>Konto!V360</f>
        <v>-2027</v>
      </c>
      <c r="G152" s="1">
        <f>Konto!W360</f>
        <v>-6000</v>
      </c>
      <c r="H152" s="1">
        <f>Konto!X360</f>
        <v>-5000</v>
      </c>
    </row>
    <row r="153" spans="1:8" x14ac:dyDescent="0.4">
      <c r="A153" t="s">
        <v>54</v>
      </c>
      <c r="B153" s="1"/>
      <c r="C153" s="1">
        <f>Konto!S367</f>
        <v>-210500</v>
      </c>
      <c r="D153" s="1">
        <f>Konto!T367</f>
        <v>-100000</v>
      </c>
      <c r="E153" s="1"/>
      <c r="F153" s="1">
        <f>Konto!V367</f>
        <v>0</v>
      </c>
      <c r="G153" s="1">
        <f>Konto!W367</f>
        <v>0</v>
      </c>
      <c r="H153" s="1">
        <f>Konto!X367</f>
        <v>0</v>
      </c>
    </row>
    <row r="154" spans="1:8" x14ac:dyDescent="0.4">
      <c r="A154" s="16" t="s">
        <v>27</v>
      </c>
      <c r="B154" s="12">
        <f>SUM(B149:B152)</f>
        <v>-2257154</v>
      </c>
      <c r="C154" s="12">
        <f>SUM(C149:C153)</f>
        <v>-2366500</v>
      </c>
      <c r="D154" s="12">
        <f>SUM(D147:D153)</f>
        <v>-2283000</v>
      </c>
      <c r="E154" s="12">
        <f>SUM(E149:E152)</f>
        <v>-2254350</v>
      </c>
      <c r="F154" s="52">
        <f>SUM(F147:F153)</f>
        <v>-2153863</v>
      </c>
      <c r="G154" s="12">
        <f>SUM(G147:G153)</f>
        <v>-2309500</v>
      </c>
      <c r="H154" s="12">
        <f>SUM(H147:H153)</f>
        <v>-2741000</v>
      </c>
    </row>
    <row r="155" spans="1:8" x14ac:dyDescent="0.4">
      <c r="A155" s="18" t="s">
        <v>28</v>
      </c>
      <c r="B155" s="19">
        <f>SUM(B145+B154)</f>
        <v>-835788</v>
      </c>
      <c r="C155" s="38">
        <f t="shared" ref="C155:H155" si="30">+C145+C154</f>
        <v>0</v>
      </c>
      <c r="D155" s="38">
        <f t="shared" si="30"/>
        <v>0</v>
      </c>
      <c r="E155" s="38">
        <f t="shared" si="30"/>
        <v>224150</v>
      </c>
      <c r="F155" s="38">
        <f t="shared" si="30"/>
        <v>340396</v>
      </c>
      <c r="G155" s="38">
        <f t="shared" si="30"/>
        <v>227500</v>
      </c>
      <c r="H155" s="38">
        <f t="shared" si="30"/>
        <v>200000</v>
      </c>
    </row>
    <row r="157" spans="1:8" x14ac:dyDescent="0.4">
      <c r="A157" s="10" t="s">
        <v>85</v>
      </c>
      <c r="B157" s="45"/>
      <c r="C157" s="10"/>
      <c r="D157" s="10"/>
      <c r="E157" s="10"/>
      <c r="F157" s="10"/>
      <c r="G157" s="10"/>
      <c r="H157" s="10"/>
    </row>
    <row r="158" spans="1:8" x14ac:dyDescent="0.4">
      <c r="A158" t="s">
        <v>86</v>
      </c>
      <c r="F158" s="1">
        <f>Konto!V371+Konto!V372</f>
        <v>209416</v>
      </c>
      <c r="G158">
        <f>Konto!W371</f>
        <v>188061</v>
      </c>
      <c r="H158">
        <f>Konto!X371</f>
        <v>0</v>
      </c>
    </row>
    <row r="159" spans="1:8" x14ac:dyDescent="0.4">
      <c r="A159" t="s">
        <v>87</v>
      </c>
      <c r="F159" s="1">
        <f>Konto!V373+Konto!V374+Konto!V375+Konto!V376+Konto!V377+Konto!V378+Konto!V379</f>
        <v>90724</v>
      </c>
      <c r="G159">
        <f>Konto!W374+Konto!W377+Konto!W380</f>
        <v>84000</v>
      </c>
      <c r="H159">
        <f>Konto!X374+Konto!X377+Konto!X380</f>
        <v>0</v>
      </c>
    </row>
    <row r="160" spans="1:8" x14ac:dyDescent="0.4">
      <c r="A160" t="s">
        <v>12</v>
      </c>
      <c r="F160" s="1">
        <f>Konto!V381</f>
        <v>18757</v>
      </c>
      <c r="G160">
        <f>Konto!W381</f>
        <v>20000</v>
      </c>
      <c r="H160">
        <f>Konto!X381</f>
        <v>0</v>
      </c>
    </row>
    <row r="161" spans="1:8" x14ac:dyDescent="0.4">
      <c r="A161" s="16" t="s">
        <v>15</v>
      </c>
      <c r="B161" s="47"/>
      <c r="C161" s="50"/>
      <c r="D161" s="50"/>
      <c r="E161" s="50"/>
      <c r="F161" s="52">
        <f>SUM(F158:F160)</f>
        <v>318897</v>
      </c>
      <c r="G161" s="50">
        <f>SUM(G158:G160)</f>
        <v>292061</v>
      </c>
      <c r="H161" s="50">
        <f>SUM(H158:H160)</f>
        <v>0</v>
      </c>
    </row>
    <row r="162" spans="1:8" x14ac:dyDescent="0.4">
      <c r="A162" s="46"/>
    </row>
    <row r="163" spans="1:8" x14ac:dyDescent="0.4">
      <c r="A163" s="22" t="s">
        <v>88</v>
      </c>
      <c r="F163" s="1">
        <f>Konto!V385</f>
        <v>-272061</v>
      </c>
      <c r="G163">
        <f>Konto!W385</f>
        <v>-272061</v>
      </c>
      <c r="H163">
        <f>Konto!X385</f>
        <v>0</v>
      </c>
    </row>
    <row r="164" spans="1:8" x14ac:dyDescent="0.4">
      <c r="A164" s="22" t="s">
        <v>12</v>
      </c>
      <c r="F164" s="1">
        <f>Konto!V384</f>
        <v>-18757</v>
      </c>
      <c r="G164">
        <f>Konto!W384</f>
        <v>-20000</v>
      </c>
      <c r="H164">
        <f>Konto!X384</f>
        <v>0</v>
      </c>
    </row>
    <row r="165" spans="1:8" x14ac:dyDescent="0.4">
      <c r="A165" s="15" t="s">
        <v>27</v>
      </c>
      <c r="B165" s="47"/>
      <c r="C165" s="50"/>
      <c r="D165" s="50"/>
      <c r="E165" s="50"/>
      <c r="F165" s="52">
        <f>SUM(F163:F164)</f>
        <v>-290818</v>
      </c>
      <c r="G165" s="50">
        <f>SUM(G163:G164)</f>
        <v>-292061</v>
      </c>
      <c r="H165" s="50">
        <f>SUM(H163:H164)</f>
        <v>0</v>
      </c>
    </row>
    <row r="166" spans="1:8" x14ac:dyDescent="0.4">
      <c r="A166" s="48" t="s">
        <v>55</v>
      </c>
      <c r="C166" s="18"/>
      <c r="D166" s="18"/>
      <c r="E166" s="18"/>
      <c r="F166" s="19">
        <f>F161+F165</f>
        <v>28079</v>
      </c>
      <c r="G166" s="18">
        <f>G161+G165</f>
        <v>0</v>
      </c>
      <c r="H166" s="18">
        <f>H161+H165</f>
        <v>0</v>
      </c>
    </row>
    <row r="167" spans="1:8" x14ac:dyDescent="0.4">
      <c r="A167" s="46"/>
    </row>
    <row r="168" spans="1:8" x14ac:dyDescent="0.4">
      <c r="A168" s="10" t="s">
        <v>89</v>
      </c>
      <c r="B168" s="10"/>
      <c r="C168" s="10"/>
      <c r="D168" s="10"/>
      <c r="E168" s="10"/>
      <c r="F168" s="10"/>
      <c r="G168" s="10"/>
      <c r="H168" s="10"/>
    </row>
    <row r="169" spans="1:8" x14ac:dyDescent="0.4">
      <c r="A169" t="s">
        <v>90</v>
      </c>
      <c r="B169" s="1">
        <f>+Konto!O388+Konto!O389+Konto!O390+Konto!O391+Konto!O392+Konto!O393+Konto!O394+Konto!O395+Konto!O402+Konto!O405</f>
        <v>2058591</v>
      </c>
      <c r="C169" s="1">
        <f>+Konto!S388+Konto!S389+Konto!S390+Konto!S391+Konto!S393+Konto!S394+Konto!S395</f>
        <v>1909000</v>
      </c>
      <c r="D169" s="1">
        <f>+Konto!T388+Konto!T389+Konto!T390+Konto!T391+Konto!T392+Konto!T393+Konto!T394+Konto!T395</f>
        <v>1909000</v>
      </c>
      <c r="E169" s="1">
        <f>+Konto!U388+Konto!U389+Konto!U390+Konto!U391+Konto!U393+Konto!U394+Konto!U395</f>
        <v>2119000</v>
      </c>
      <c r="F169" s="1">
        <f>+Konto!V388+Konto!V389+Konto!V390+Konto!V391+Konto!V393+Konto!V394+Konto!V395</f>
        <v>2435763</v>
      </c>
      <c r="G169" s="1">
        <f>+Konto!W388+Konto!W389+Konto!W390+Konto!W391+Konto!W393+Konto!W394+Konto!W395</f>
        <v>2008500</v>
      </c>
      <c r="H169" s="1">
        <f>+Konto!X388+Konto!X389+Konto!X390+Konto!X391+Konto!X393+Konto!X394+Konto!X395</f>
        <v>3020000</v>
      </c>
    </row>
    <row r="170" spans="1:8" x14ac:dyDescent="0.4">
      <c r="A170" t="s">
        <v>91</v>
      </c>
      <c r="B170" s="1"/>
      <c r="C170" s="1"/>
      <c r="D170" s="1">
        <f>Konto!T399+Konto!T400+Konto!T402+Konto!T403+Konto!T404+Konto!T405</f>
        <v>27100</v>
      </c>
      <c r="E170" s="1"/>
      <c r="F170" s="1">
        <f>Konto!V399+Konto!V400+Konto!V401+Konto!V402+Konto!V403+Konto!V404+Konto!V405</f>
        <v>12418</v>
      </c>
      <c r="G170" s="1">
        <f>Konto!W399+Konto!W400+Konto!W401+Konto!W402+Konto!W403+Konto!W404+Konto!W405</f>
        <v>30300</v>
      </c>
      <c r="H170" s="1">
        <f>Konto!X399+Konto!X400+Konto!X401+Konto!X402+Konto!X403+Konto!X404+Konto!X405</f>
        <v>20000</v>
      </c>
    </row>
    <row r="171" spans="1:8" x14ac:dyDescent="0.4">
      <c r="A171" t="s">
        <v>92</v>
      </c>
      <c r="B171" s="1"/>
      <c r="C171" s="1"/>
      <c r="D171" s="1">
        <f>Konto!T409</f>
        <v>0</v>
      </c>
      <c r="E171" s="1"/>
      <c r="F171" s="1"/>
      <c r="G171" s="1"/>
      <c r="H171" s="1"/>
    </row>
    <row r="172" spans="1:8" x14ac:dyDescent="0.4">
      <c r="A172" t="s">
        <v>12</v>
      </c>
      <c r="B172" s="1"/>
      <c r="C172" s="1"/>
      <c r="D172" s="1">
        <f>Konto!T410</f>
        <v>10000</v>
      </c>
      <c r="E172" s="1"/>
      <c r="F172" s="1"/>
      <c r="G172" s="1"/>
      <c r="H172" s="1"/>
    </row>
    <row r="173" spans="1:8" x14ac:dyDescent="0.4">
      <c r="A173" s="16" t="s">
        <v>15</v>
      </c>
      <c r="B173" s="12">
        <f>SUM(B169)</f>
        <v>2058591</v>
      </c>
      <c r="C173" s="12">
        <f>SUM(C169)</f>
        <v>1909000</v>
      </c>
      <c r="D173" s="12">
        <f>SUM(D169:D172)</f>
        <v>1946100</v>
      </c>
      <c r="E173" s="12">
        <f>SUM(E169)</f>
        <v>2119000</v>
      </c>
      <c r="F173" s="52">
        <f>SUM(F169:F172)</f>
        <v>2448181</v>
      </c>
      <c r="G173" s="12">
        <f>SUM(G169:G172)</f>
        <v>2038800</v>
      </c>
      <c r="H173" s="12">
        <f>SUM(H169:H172)</f>
        <v>3040000</v>
      </c>
    </row>
    <row r="174" spans="1:8" x14ac:dyDescent="0.4">
      <c r="B174" s="1"/>
      <c r="C174" s="1"/>
      <c r="D174" s="1"/>
    </row>
    <row r="175" spans="1:8" x14ac:dyDescent="0.4">
      <c r="A175" t="s">
        <v>93</v>
      </c>
      <c r="B175" s="1">
        <f>+Konto!O417</f>
        <v>-25827</v>
      </c>
      <c r="D175">
        <f>Konto!T418</f>
        <v>-20000</v>
      </c>
      <c r="F175">
        <f>Konto!V418</f>
        <v>-6108</v>
      </c>
      <c r="G175">
        <f>Konto!W418</f>
        <v>0</v>
      </c>
      <c r="H175">
        <f>Konto!X418</f>
        <v>0</v>
      </c>
    </row>
    <row r="176" spans="1:8" x14ac:dyDescent="0.4">
      <c r="A176" t="s">
        <v>94</v>
      </c>
      <c r="B176" s="1">
        <f>+Konto!O420</f>
        <v>-1715308</v>
      </c>
      <c r="C176" s="1">
        <f>+Konto!S420</f>
        <v>-1909000</v>
      </c>
      <c r="D176" s="1">
        <f>+Konto!T420</f>
        <v>-1915100</v>
      </c>
      <c r="E176" s="1">
        <f>+Konto!U420</f>
        <v>-2119000</v>
      </c>
      <c r="F176" s="1">
        <f>+Konto!V420+Konto!V421</f>
        <v>-2203387</v>
      </c>
      <c r="G176" s="1">
        <f>+Konto!W420+Konto!W421</f>
        <v>-2038800</v>
      </c>
      <c r="H176" s="1">
        <f>+Konto!X420+Konto!X421</f>
        <v>-3040000</v>
      </c>
    </row>
    <row r="177" spans="1:8" x14ac:dyDescent="0.4">
      <c r="A177" t="s">
        <v>12</v>
      </c>
      <c r="B177" s="1"/>
      <c r="C177" s="1"/>
      <c r="D177" s="1">
        <f>Konto!T419</f>
        <v>-10000</v>
      </c>
      <c r="E177" s="1"/>
      <c r="F177" s="1">
        <f>Konto!V419</f>
        <v>0</v>
      </c>
      <c r="G177" s="1">
        <f>Konto!W419</f>
        <v>0</v>
      </c>
      <c r="H177" s="1">
        <f>Konto!X419</f>
        <v>0</v>
      </c>
    </row>
    <row r="178" spans="1:8" x14ac:dyDescent="0.4">
      <c r="A178" t="s">
        <v>52</v>
      </c>
      <c r="B178" s="1">
        <f>+Konto!O422</f>
        <v>-1666</v>
      </c>
      <c r="C178" s="1"/>
      <c r="D178" s="1">
        <f>Konto!T423</f>
        <v>-1000</v>
      </c>
      <c r="E178" s="1"/>
      <c r="F178" s="1">
        <f>Konto!V422</f>
        <v>-1190</v>
      </c>
      <c r="G178" s="1">
        <f>Konto!W422</f>
        <v>0</v>
      </c>
      <c r="H178" s="1">
        <f>Konto!X422</f>
        <v>0</v>
      </c>
    </row>
    <row r="179" spans="1:8" x14ac:dyDescent="0.4">
      <c r="A179" s="16" t="s">
        <v>95</v>
      </c>
      <c r="B179" s="12">
        <f>SUM(B175:B178)</f>
        <v>-1742801</v>
      </c>
      <c r="C179" s="12">
        <f>SUM(C175:C176)</f>
        <v>-1909000</v>
      </c>
      <c r="D179" s="12">
        <f>SUM(D175:D178)</f>
        <v>-1946100</v>
      </c>
      <c r="E179" s="12">
        <f>SUM(E175:E176)</f>
        <v>-2119000</v>
      </c>
      <c r="F179" s="52">
        <f>SUM(F175:F178)</f>
        <v>-2210685</v>
      </c>
      <c r="G179" s="12">
        <f>SUM(G175:G178)</f>
        <v>-2038800</v>
      </c>
      <c r="H179" s="12">
        <f>SUM(H175:H178)</f>
        <v>-3040000</v>
      </c>
    </row>
    <row r="180" spans="1:8" x14ac:dyDescent="0.4">
      <c r="A180" s="18" t="s">
        <v>28</v>
      </c>
      <c r="B180" s="19">
        <f t="shared" ref="B180:G180" si="31">SUM(B173+B179)</f>
        <v>315790</v>
      </c>
      <c r="C180" s="19">
        <f t="shared" si="31"/>
        <v>0</v>
      </c>
      <c r="D180" s="19">
        <f t="shared" si="31"/>
        <v>0</v>
      </c>
      <c r="E180" s="19">
        <f t="shared" si="31"/>
        <v>0</v>
      </c>
      <c r="F180" s="19">
        <f t="shared" si="31"/>
        <v>237496</v>
      </c>
      <c r="G180" s="19">
        <f t="shared" si="31"/>
        <v>0</v>
      </c>
      <c r="H180" s="19">
        <f t="shared" ref="H180" si="32">SUM(H173+H179)</f>
        <v>0</v>
      </c>
    </row>
    <row r="181" spans="1:8" x14ac:dyDescent="0.4">
      <c r="B181" s="1"/>
      <c r="G181" t="s">
        <v>96</v>
      </c>
      <c r="H181" t="s">
        <v>96</v>
      </c>
    </row>
    <row r="182" spans="1:8" x14ac:dyDescent="0.4">
      <c r="B182" s="1"/>
    </row>
    <row r="183" spans="1:8" x14ac:dyDescent="0.4">
      <c r="B183" s="1" t="e">
        <f>+B25+B52+B74+B96+B112+B135+B155+#REF!+B180</f>
        <v>#REF!</v>
      </c>
      <c r="C183" s="1">
        <f>+C22+C48+C71+C93+C110+C153</f>
        <v>-724500</v>
      </c>
      <c r="D183" s="1"/>
    </row>
    <row r="184" spans="1:8" ht="15" thickBot="1" x14ac:dyDescent="0.45">
      <c r="A184" s="25"/>
      <c r="B184" s="21"/>
      <c r="C184" s="21"/>
      <c r="D184" s="1"/>
    </row>
    <row r="185" spans="1:8" ht="15.45" thickTop="1" thickBot="1" x14ac:dyDescent="0.45">
      <c r="A185" s="27" t="s">
        <v>97</v>
      </c>
      <c r="B185" s="26"/>
      <c r="C185" s="26">
        <f>SUM(C183:C184)</f>
        <v>-724500</v>
      </c>
      <c r="D185" s="1"/>
    </row>
    <row r="186" spans="1:8" ht="15" thickTop="1" x14ac:dyDescent="0.4"/>
    <row r="188" spans="1:8" x14ac:dyDescent="0.4">
      <c r="B188" s="1" t="s">
        <v>98</v>
      </c>
    </row>
    <row r="189" spans="1:8" x14ac:dyDescent="0.4">
      <c r="A189" t="s">
        <v>99</v>
      </c>
      <c r="B189" s="1" t="s">
        <v>99</v>
      </c>
      <c r="C189" s="1">
        <f>+C10+C24</f>
        <v>12500</v>
      </c>
      <c r="D189" s="1">
        <f>Konto!T41+Konto!T58</f>
        <v>-53000</v>
      </c>
      <c r="E189" s="1">
        <f>Konto!U41+Konto!U58</f>
        <v>-120700</v>
      </c>
      <c r="F189" s="1">
        <f>Konto!V41+Konto!V58</f>
        <v>-1390785</v>
      </c>
      <c r="G189" s="51">
        <f>Konto!W41+Konto!W58</f>
        <v>-124900</v>
      </c>
      <c r="H189" s="51">
        <f>Konto!X41+Konto!X58</f>
        <v>60500</v>
      </c>
    </row>
    <row r="190" spans="1:8" x14ac:dyDescent="0.4">
      <c r="A190" t="s">
        <v>100</v>
      </c>
      <c r="B190" s="1" t="s">
        <v>100</v>
      </c>
      <c r="C190" s="1">
        <f>Konto!S125+Konto!S105</f>
        <v>-280000</v>
      </c>
      <c r="D190" s="1">
        <f>D51+D37</f>
        <v>819250</v>
      </c>
      <c r="E190" s="1">
        <f>Konto!U105+Konto!U125</f>
        <v>-733600</v>
      </c>
      <c r="F190" s="1">
        <f>Konto!V105+Konto!V125</f>
        <v>-1609322</v>
      </c>
      <c r="G190" s="51">
        <f>Konto!W105+Konto!W125</f>
        <v>479100</v>
      </c>
      <c r="H190" s="51">
        <f>Konto!X105+Konto!X125</f>
        <v>710000</v>
      </c>
    </row>
    <row r="191" spans="1:8" x14ac:dyDescent="0.4">
      <c r="A191" t="s">
        <v>101</v>
      </c>
      <c r="B191" s="1" t="s">
        <v>101</v>
      </c>
      <c r="C191" s="1">
        <f>Konto!S191+Konto!S173</f>
        <v>267500</v>
      </c>
      <c r="D191" s="1">
        <f>D62+D73</f>
        <v>126400</v>
      </c>
      <c r="E191" s="1">
        <f>Konto!U191+Konto!U173</f>
        <v>630150</v>
      </c>
      <c r="F191" s="1">
        <f>Konto!V191+Konto!V173</f>
        <v>392009</v>
      </c>
      <c r="G191" s="1">
        <f>Konto!W191+Konto!W173</f>
        <v>569400</v>
      </c>
      <c r="H191" s="1">
        <f>Konto!X191+Konto!X173</f>
        <v>277000</v>
      </c>
    </row>
    <row r="192" spans="1:8" x14ac:dyDescent="0.4">
      <c r="A192" t="s">
        <v>102</v>
      </c>
      <c r="B192" s="1" t="s">
        <v>102</v>
      </c>
      <c r="C192" s="1">
        <f>+C103+C111</f>
        <v>0</v>
      </c>
      <c r="D192" s="1">
        <f>Konto!T231+Konto!T245</f>
        <v>0</v>
      </c>
      <c r="E192" s="1">
        <f>+E103+E111</f>
        <v>0</v>
      </c>
      <c r="F192" s="1">
        <f>Konto!V231+Konto!V245</f>
        <v>74657</v>
      </c>
      <c r="G192" s="1">
        <f>G84+G95</f>
        <v>0</v>
      </c>
      <c r="H192" s="1">
        <f>H84+H95</f>
        <v>0</v>
      </c>
    </row>
    <row r="193" spans="1:9" x14ac:dyDescent="0.4">
      <c r="A193" t="s">
        <v>103</v>
      </c>
      <c r="B193" s="1" t="s">
        <v>103</v>
      </c>
      <c r="C193" s="1">
        <f>Konto!S196+Konto!S175</f>
        <v>0</v>
      </c>
      <c r="D193" s="1">
        <f>Konto!T267+Konto!T274</f>
        <v>0</v>
      </c>
      <c r="E193" s="1">
        <f>Konto!U196+Konto!U175</f>
        <v>0</v>
      </c>
      <c r="F193" s="1">
        <f>F103+F111</f>
        <v>86890</v>
      </c>
      <c r="G193" s="1">
        <f>G103+G111</f>
        <v>0</v>
      </c>
      <c r="H193" s="1">
        <f>H103+H111</f>
        <v>0</v>
      </c>
    </row>
    <row r="194" spans="1:9" x14ac:dyDescent="0.4">
      <c r="A194" t="s">
        <v>104</v>
      </c>
      <c r="B194" s="1" t="s">
        <v>104</v>
      </c>
      <c r="C194" s="1">
        <f>+C123+C134</f>
        <v>0</v>
      </c>
      <c r="D194" s="1">
        <f>Konto!T313+Konto!T327</f>
        <v>0</v>
      </c>
      <c r="E194" s="1">
        <f>Konto!U313+Konto!U327</f>
        <v>0</v>
      </c>
      <c r="F194" s="1">
        <f>Konto!V313+Konto!V327</f>
        <v>277258</v>
      </c>
      <c r="G194" s="1">
        <f>Konto!W313+Konto!W327</f>
        <v>0</v>
      </c>
      <c r="H194" s="1">
        <f>Konto!X313+Konto!X327</f>
        <v>0</v>
      </c>
    </row>
    <row r="195" spans="1:9" x14ac:dyDescent="0.4">
      <c r="A195" t="s">
        <v>105</v>
      </c>
      <c r="B195" s="1" t="s">
        <v>105</v>
      </c>
      <c r="C195" s="1">
        <f>+C145+C154</f>
        <v>0</v>
      </c>
      <c r="D195" s="1">
        <f>+D145+D154</f>
        <v>0</v>
      </c>
      <c r="E195" s="1">
        <f>Konto!U354+Konto!U369</f>
        <v>224150</v>
      </c>
      <c r="F195" s="1">
        <f>Konto!V354+Konto!V369</f>
        <v>340396</v>
      </c>
      <c r="G195" s="1">
        <f>Konto!W354+Konto!W369</f>
        <v>227500</v>
      </c>
      <c r="H195" s="1">
        <f>Konto!X354+Konto!X369</f>
        <v>200000</v>
      </c>
    </row>
    <row r="196" spans="1:9" x14ac:dyDescent="0.4">
      <c r="A196" t="s">
        <v>106</v>
      </c>
      <c r="B196" s="1"/>
      <c r="C196" s="1"/>
      <c r="D196" s="1"/>
      <c r="E196" s="1"/>
      <c r="F196" s="1">
        <f>F161+F165</f>
        <v>28079</v>
      </c>
      <c r="G196" s="1"/>
      <c r="H196" s="1"/>
    </row>
    <row r="197" spans="1:9" x14ac:dyDescent="0.4">
      <c r="A197" t="s">
        <v>107</v>
      </c>
      <c r="B197" s="1" t="s">
        <v>107</v>
      </c>
      <c r="C197" s="1">
        <f t="shared" ref="C197:H197" si="33">+C173+C179</f>
        <v>0</v>
      </c>
      <c r="D197" s="1">
        <f t="shared" si="33"/>
        <v>0</v>
      </c>
      <c r="E197" s="1">
        <f t="shared" si="33"/>
        <v>0</v>
      </c>
      <c r="F197" s="1">
        <f t="shared" si="33"/>
        <v>237496</v>
      </c>
      <c r="G197" s="1">
        <f t="shared" si="33"/>
        <v>0</v>
      </c>
      <c r="H197" s="1">
        <f t="shared" si="33"/>
        <v>0</v>
      </c>
    </row>
    <row r="198" spans="1:9" x14ac:dyDescent="0.4">
      <c r="B198" s="2"/>
      <c r="C198" s="3">
        <f t="shared" ref="C198:H198" si="34">SUM(C189:C197)</f>
        <v>0</v>
      </c>
      <c r="D198" s="3">
        <f t="shared" si="34"/>
        <v>892650</v>
      </c>
      <c r="E198" s="3">
        <f t="shared" si="34"/>
        <v>0</v>
      </c>
      <c r="F198" s="3">
        <f t="shared" si="34"/>
        <v>-1563322</v>
      </c>
      <c r="G198" s="3">
        <f t="shared" si="34"/>
        <v>1151100</v>
      </c>
      <c r="H198" s="3">
        <f t="shared" si="34"/>
        <v>1247500</v>
      </c>
    </row>
    <row r="199" spans="1:9" x14ac:dyDescent="0.4">
      <c r="B199" s="1"/>
    </row>
    <row r="200" spans="1:9" x14ac:dyDescent="0.4">
      <c r="B200" s="1"/>
    </row>
    <row r="201" spans="1:9" x14ac:dyDescent="0.4">
      <c r="A201" t="s">
        <v>108</v>
      </c>
      <c r="C201" s="1">
        <f>+C10+C37+C62+C84+C103+C123+C145+C173</f>
        <v>47476850</v>
      </c>
      <c r="D201" s="1">
        <f>+D10+D37+D62+D84+D103+D123+D145+D173</f>
        <v>49742550</v>
      </c>
      <c r="E201" s="1">
        <f>+E10+E37+E62+E84+E103+E123+E145+E173</f>
        <v>50982500</v>
      </c>
      <c r="F201" s="1">
        <f>+F10+F37+F62+F84+F103+F123+F145+F173</f>
        <v>41613197</v>
      </c>
      <c r="G201" s="1">
        <f>+G10+G37+G62+G84+G103+G123+G145+G161+G173</f>
        <v>51370911</v>
      </c>
      <c r="H201" s="1">
        <f>+H10+H37+H62+H84+H103+H123+H145+H161+H173</f>
        <v>53703000</v>
      </c>
    </row>
    <row r="202" spans="1:9" x14ac:dyDescent="0.4">
      <c r="A202" t="s">
        <v>109</v>
      </c>
      <c r="C202" s="29">
        <f>+C24+C51+C73+C95+C111+C134+C154+C179</f>
        <v>-47476850</v>
      </c>
      <c r="D202" s="29">
        <f>+D24+D51+D73+D95+D111+D134+D154+D179</f>
        <v>-48849900</v>
      </c>
      <c r="E202" s="29">
        <f>+E24+E51+E73+E95+E111+E134+E154+E179</f>
        <v>-50982500</v>
      </c>
      <c r="F202" s="29">
        <f>+F24+F51+F73+F95+F111+F134+F154+F179</f>
        <v>-43204598</v>
      </c>
      <c r="G202" s="29">
        <f>+G24+G51+G73+G95+G111+G134+G154+G165+G179</f>
        <v>-50219811</v>
      </c>
      <c r="H202" s="29">
        <f>+H24+H51+H73+H95+H111+H134+H154+H165+H179</f>
        <v>-52455500</v>
      </c>
    </row>
    <row r="203" spans="1:9" x14ac:dyDescent="0.4">
      <c r="A203" t="s">
        <v>110</v>
      </c>
      <c r="C203" s="1">
        <f>+C25+C52+C74+C155</f>
        <v>0</v>
      </c>
      <c r="D203" s="1">
        <f>D25+D52+D74+D96+D112+D135+D155+D180</f>
        <v>892650</v>
      </c>
      <c r="E203" s="1">
        <f>E25+E52+E74+E96+E112+E135+E155+E180</f>
        <v>0</v>
      </c>
      <c r="F203" s="1">
        <f>F25+F52+F74+F96+F112+F135+F155+F166+F180</f>
        <v>-1563322</v>
      </c>
      <c r="G203" s="1">
        <f>G25+G52+G74+G96+G112+G135+G155+G166+G180</f>
        <v>1151100</v>
      </c>
      <c r="H203" s="1">
        <f>H25+H52+H74+H96+H112+H135+H155+H166+H180</f>
        <v>1247500</v>
      </c>
      <c r="I203" s="1"/>
    </row>
    <row r="204" spans="1:9" x14ac:dyDescent="0.4">
      <c r="A204" t="s">
        <v>111</v>
      </c>
      <c r="B204" t="s">
        <v>112</v>
      </c>
      <c r="C204" s="29">
        <f>+Konto!S244+Konto!S326</f>
        <v>-65500</v>
      </c>
      <c r="D204" s="29">
        <f>+Konto!T193+Konto!T244+Konto!T326</f>
        <v>-65500</v>
      </c>
      <c r="E204" s="29">
        <f>+Konto!U244+Konto!U326</f>
        <v>-496000</v>
      </c>
      <c r="F204" s="29">
        <f>+Konto!V244+Konto!V326</f>
        <v>0</v>
      </c>
      <c r="G204" s="29">
        <f>+Konto!W244+Konto!W326</f>
        <v>-496000</v>
      </c>
      <c r="H204" s="29">
        <f>+Konto!X244+Konto!X326</f>
        <v>-244000</v>
      </c>
    </row>
    <row r="205" spans="1:9" x14ac:dyDescent="0.4">
      <c r="A205" t="s">
        <v>113</v>
      </c>
      <c r="C205" s="1"/>
      <c r="D205" s="1"/>
      <c r="E205" s="1"/>
      <c r="F205" s="1"/>
    </row>
    <row r="206" spans="1:9" x14ac:dyDescent="0.4">
      <c r="A206" t="s">
        <v>114</v>
      </c>
      <c r="E206" s="1"/>
    </row>
    <row r="207" spans="1:9" x14ac:dyDescent="0.4">
      <c r="A207" t="s">
        <v>115</v>
      </c>
      <c r="E207" s="1"/>
      <c r="G207">
        <v>616100</v>
      </c>
      <c r="H207" t="s">
        <v>116</v>
      </c>
    </row>
    <row r="208" spans="1:9" x14ac:dyDescent="0.4">
      <c r="G208">
        <v>535000</v>
      </c>
      <c r="H208" t="s">
        <v>117</v>
      </c>
    </row>
    <row r="209" spans="1:8" x14ac:dyDescent="0.4">
      <c r="G209">
        <f>SUM(G207:G208)</f>
        <v>1151100</v>
      </c>
    </row>
    <row r="211" spans="1:8" x14ac:dyDescent="0.4">
      <c r="A211" t="s">
        <v>118</v>
      </c>
      <c r="E211" s="1">
        <f>E20+E46+E69+E150</f>
        <v>-26705000</v>
      </c>
      <c r="F211" s="1">
        <f>F20+F46+F69+F150</f>
        <v>-26825000</v>
      </c>
      <c r="G211" s="1">
        <f>G20+G46+G69+G150</f>
        <v>-26824750</v>
      </c>
      <c r="H211" s="1">
        <f>H20+H46+H69+H150</f>
        <v>-27925000</v>
      </c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4"/>
  <sheetViews>
    <sheetView topLeftCell="B1" zoomScaleNormal="100" workbookViewId="0">
      <pane ySplit="1" topLeftCell="A39" activePane="bottomLeft" state="frozen"/>
      <selection activeCell="C1" sqref="C1"/>
      <selection pane="bottomLeft" activeCell="Y53" sqref="Y53"/>
    </sheetView>
  </sheetViews>
  <sheetFormatPr baseColWidth="10" defaultColWidth="9.15234375" defaultRowHeight="14.6" x14ac:dyDescent="0.4"/>
  <cols>
    <col min="2" max="2" width="26.3828125" customWidth="1"/>
    <col min="3" max="3" width="14.3828125" customWidth="1"/>
    <col min="4" max="4" width="14.53515625" customWidth="1"/>
    <col min="5" max="5" width="21" customWidth="1"/>
    <col min="6" max="6" width="19.3046875" customWidth="1"/>
    <col min="7" max="7" width="2.53515625" hidden="1" customWidth="1"/>
    <col min="8" max="8" width="45.15234375" hidden="1" customWidth="1"/>
    <col min="9" max="9" width="37.53515625" hidden="1" customWidth="1"/>
    <col min="10" max="10" width="0.3828125" hidden="1" customWidth="1"/>
    <col min="11" max="11" width="11.3828125" hidden="1" customWidth="1"/>
    <col min="12" max="13" width="1.3828125" hidden="1" customWidth="1"/>
    <col min="14" max="14" width="5.53515625" hidden="1" customWidth="1"/>
    <col min="15" max="15" width="15.53515625" hidden="1" customWidth="1"/>
    <col min="16" max="16" width="22.84375" hidden="1" customWidth="1"/>
    <col min="17" max="17" width="19.84375" hidden="1" customWidth="1"/>
    <col min="18" max="18" width="25.3828125" hidden="1" customWidth="1"/>
    <col min="19" max="19" width="12.53515625" hidden="1" customWidth="1"/>
    <col min="20" max="20" width="1.3828125" customWidth="1"/>
    <col min="21" max="21" width="23" hidden="1" customWidth="1"/>
    <col min="22" max="22" width="23" customWidth="1"/>
    <col min="23" max="23" width="16.3046875" customWidth="1"/>
    <col min="24" max="24" width="26.15234375" customWidth="1"/>
    <col min="25" max="25" width="11.53515625" customWidth="1"/>
    <col min="27" max="27" width="15" customWidth="1"/>
  </cols>
  <sheetData>
    <row r="1" spans="1:25" ht="14.15" customHeight="1" x14ac:dyDescent="0.4">
      <c r="A1" t="s">
        <v>119</v>
      </c>
      <c r="B1" t="s">
        <v>120</v>
      </c>
      <c r="C1" t="s">
        <v>121</v>
      </c>
      <c r="D1" t="s">
        <v>122</v>
      </c>
      <c r="E1" t="s">
        <v>120</v>
      </c>
      <c r="F1" t="s">
        <v>123</v>
      </c>
      <c r="G1" t="s">
        <v>120</v>
      </c>
      <c r="H1" t="s">
        <v>124</v>
      </c>
      <c r="I1" t="s">
        <v>120</v>
      </c>
      <c r="J1" t="s">
        <v>125</v>
      </c>
      <c r="K1" t="s">
        <v>120</v>
      </c>
      <c r="L1" t="s">
        <v>126</v>
      </c>
      <c r="M1" t="s">
        <v>127</v>
      </c>
      <c r="O1" t="s">
        <v>0</v>
      </c>
      <c r="P1" t="s">
        <v>128</v>
      </c>
      <c r="Q1" t="s">
        <v>129</v>
      </c>
      <c r="R1" t="s">
        <v>130</v>
      </c>
      <c r="S1" t="s">
        <v>1</v>
      </c>
      <c r="T1" t="s">
        <v>2</v>
      </c>
      <c r="U1" t="s">
        <v>5</v>
      </c>
      <c r="V1" t="s">
        <v>4</v>
      </c>
      <c r="W1" t="s">
        <v>131</v>
      </c>
      <c r="X1" t="s">
        <v>132</v>
      </c>
    </row>
    <row r="2" spans="1:25" x14ac:dyDescent="0.4">
      <c r="A2" t="s">
        <v>133</v>
      </c>
      <c r="B2" t="s">
        <v>134</v>
      </c>
      <c r="C2" t="s">
        <v>15</v>
      </c>
      <c r="D2" t="s">
        <v>135</v>
      </c>
      <c r="E2" t="s">
        <v>136</v>
      </c>
      <c r="H2" t="s">
        <v>137</v>
      </c>
      <c r="L2" s="1">
        <v>1885000</v>
      </c>
      <c r="M2" s="1">
        <v>2107000</v>
      </c>
      <c r="N2" s="1"/>
      <c r="O2" s="1">
        <v>2217680</v>
      </c>
      <c r="P2" s="1">
        <v>1637460</v>
      </c>
      <c r="Q2" s="1">
        <v>1764000</v>
      </c>
      <c r="R2" s="1">
        <v>1764000</v>
      </c>
      <c r="S2" s="1">
        <v>1650000</v>
      </c>
      <c r="T2" s="1">
        <v>1650000</v>
      </c>
      <c r="U2" s="1">
        <v>1725000</v>
      </c>
      <c r="V2" s="1">
        <v>1569643</v>
      </c>
      <c r="W2" s="1">
        <v>1785000</v>
      </c>
      <c r="X2" s="1">
        <v>1875000</v>
      </c>
    </row>
    <row r="3" spans="1:25" x14ac:dyDescent="0.4">
      <c r="A3" t="s">
        <v>133</v>
      </c>
      <c r="B3" t="s">
        <v>134</v>
      </c>
      <c r="C3" t="s">
        <v>15</v>
      </c>
      <c r="D3" t="s">
        <v>138</v>
      </c>
      <c r="E3" t="s">
        <v>139</v>
      </c>
      <c r="L3" s="1">
        <v>0</v>
      </c>
      <c r="M3" s="1">
        <v>0</v>
      </c>
      <c r="N3" s="1"/>
      <c r="O3" s="1">
        <v>133</v>
      </c>
      <c r="P3" s="1"/>
      <c r="Q3" s="1"/>
      <c r="S3" s="1"/>
      <c r="T3" s="1"/>
    </row>
    <row r="4" spans="1:25" x14ac:dyDescent="0.4">
      <c r="A4" t="s">
        <v>133</v>
      </c>
      <c r="B4" t="s">
        <v>134</v>
      </c>
      <c r="C4" t="s">
        <v>15</v>
      </c>
      <c r="D4" t="s">
        <v>140</v>
      </c>
      <c r="E4" t="s">
        <v>141</v>
      </c>
      <c r="L4" s="1">
        <v>254000</v>
      </c>
      <c r="M4" s="1">
        <v>283000</v>
      </c>
      <c r="N4" s="1"/>
      <c r="O4" s="1">
        <v>0</v>
      </c>
      <c r="P4" s="1"/>
      <c r="Q4" s="1"/>
    </row>
    <row r="5" spans="1:25" x14ac:dyDescent="0.4">
      <c r="A5" t="s">
        <v>133</v>
      </c>
      <c r="B5" t="s">
        <v>134</v>
      </c>
      <c r="C5" t="s">
        <v>15</v>
      </c>
      <c r="D5" t="s">
        <v>142</v>
      </c>
      <c r="E5" t="s">
        <v>143</v>
      </c>
      <c r="L5" s="1">
        <v>0</v>
      </c>
      <c r="M5" s="1">
        <v>2000</v>
      </c>
      <c r="N5" s="1"/>
      <c r="O5" s="1">
        <v>10660</v>
      </c>
      <c r="P5" s="1">
        <v>24934</v>
      </c>
      <c r="Q5" s="1"/>
      <c r="T5">
        <v>25000</v>
      </c>
      <c r="U5">
        <v>30000</v>
      </c>
      <c r="V5" s="1">
        <v>30565</v>
      </c>
      <c r="W5">
        <v>30000</v>
      </c>
      <c r="X5">
        <v>40000</v>
      </c>
    </row>
    <row r="6" spans="1:25" x14ac:dyDescent="0.4">
      <c r="A6" t="s">
        <v>133</v>
      </c>
      <c r="B6" t="s">
        <v>134</v>
      </c>
      <c r="C6" t="s">
        <v>15</v>
      </c>
      <c r="D6" t="s">
        <v>144</v>
      </c>
      <c r="E6" t="s">
        <v>145</v>
      </c>
      <c r="L6" s="1">
        <v>30000</v>
      </c>
      <c r="M6" s="1">
        <v>30000</v>
      </c>
      <c r="N6" s="1"/>
      <c r="O6" s="1">
        <v>27690</v>
      </c>
      <c r="P6" s="1"/>
      <c r="Q6" s="1">
        <v>35000</v>
      </c>
      <c r="R6" s="1">
        <v>35000</v>
      </c>
      <c r="S6" s="1">
        <v>35000</v>
      </c>
      <c r="T6" s="1">
        <v>35000</v>
      </c>
      <c r="U6" s="1">
        <v>25000</v>
      </c>
      <c r="V6" s="1"/>
      <c r="W6" s="1">
        <v>25000</v>
      </c>
      <c r="X6" s="1">
        <v>40000</v>
      </c>
    </row>
    <row r="7" spans="1:25" x14ac:dyDescent="0.4">
      <c r="A7" t="s">
        <v>133</v>
      </c>
      <c r="B7" t="s">
        <v>134</v>
      </c>
      <c r="C7" t="s">
        <v>15</v>
      </c>
      <c r="D7" t="s">
        <v>146</v>
      </c>
      <c r="E7" t="s">
        <v>147</v>
      </c>
      <c r="L7" s="1">
        <v>386000</v>
      </c>
      <c r="M7" s="1">
        <v>462000</v>
      </c>
      <c r="N7" s="1"/>
      <c r="O7" s="1">
        <v>316694</v>
      </c>
      <c r="P7" s="1">
        <v>143250</v>
      </c>
      <c r="Q7" s="1">
        <v>321000</v>
      </c>
      <c r="R7" s="1">
        <v>321000</v>
      </c>
      <c r="S7" s="1">
        <v>200000</v>
      </c>
      <c r="T7" s="1">
        <v>200000</v>
      </c>
      <c r="U7" s="1">
        <v>372650</v>
      </c>
      <c r="V7" s="1">
        <v>351478</v>
      </c>
      <c r="W7" s="1">
        <v>385650</v>
      </c>
      <c r="X7" s="1">
        <v>395000</v>
      </c>
      <c r="Y7" s="1"/>
    </row>
    <row r="8" spans="1:25" x14ac:dyDescent="0.4">
      <c r="A8" t="s">
        <v>133</v>
      </c>
      <c r="B8" t="s">
        <v>134</v>
      </c>
      <c r="C8" t="s">
        <v>15</v>
      </c>
      <c r="D8" t="s">
        <v>148</v>
      </c>
      <c r="E8" t="s">
        <v>149</v>
      </c>
      <c r="L8" s="1">
        <v>2000</v>
      </c>
      <c r="M8" s="1">
        <v>5000</v>
      </c>
      <c r="N8" s="1"/>
      <c r="O8" s="1">
        <v>4611</v>
      </c>
      <c r="P8" s="1">
        <v>2901</v>
      </c>
      <c r="Q8" s="1">
        <v>6000</v>
      </c>
      <c r="R8" s="1">
        <v>6000</v>
      </c>
      <c r="S8" s="1">
        <v>10000</v>
      </c>
      <c r="T8" s="1">
        <v>10000</v>
      </c>
      <c r="U8" s="1">
        <v>6000</v>
      </c>
      <c r="V8" s="1">
        <v>2475</v>
      </c>
      <c r="W8" s="1">
        <v>6000</v>
      </c>
      <c r="X8" s="1">
        <v>12000</v>
      </c>
    </row>
    <row r="9" spans="1:25" x14ac:dyDescent="0.4">
      <c r="A9" t="s">
        <v>133</v>
      </c>
      <c r="B9" t="s">
        <v>134</v>
      </c>
      <c r="C9" t="s">
        <v>15</v>
      </c>
      <c r="D9" t="s">
        <v>150</v>
      </c>
      <c r="E9" t="s">
        <v>151</v>
      </c>
      <c r="L9" s="1">
        <v>353000</v>
      </c>
      <c r="M9" s="1">
        <v>406000</v>
      </c>
      <c r="N9" s="1"/>
      <c r="O9" s="1">
        <v>344482</v>
      </c>
      <c r="P9" s="1">
        <v>254863</v>
      </c>
      <c r="Q9" s="1">
        <v>291000</v>
      </c>
      <c r="R9" s="1">
        <v>291000</v>
      </c>
      <c r="S9" s="1">
        <v>280000</v>
      </c>
      <c r="T9" s="1">
        <v>280000</v>
      </c>
      <c r="U9" s="1">
        <v>300000</v>
      </c>
      <c r="V9" s="1">
        <v>284239</v>
      </c>
      <c r="W9" s="1">
        <v>312000</v>
      </c>
      <c r="X9" s="1">
        <v>320000</v>
      </c>
    </row>
    <row r="10" spans="1:25" x14ac:dyDescent="0.4">
      <c r="A10" t="s">
        <v>133</v>
      </c>
      <c r="B10" t="s">
        <v>134</v>
      </c>
      <c r="C10" t="s">
        <v>15</v>
      </c>
      <c r="D10" t="s">
        <v>152</v>
      </c>
      <c r="E10" t="s">
        <v>153</v>
      </c>
      <c r="L10" s="1">
        <v>30000</v>
      </c>
      <c r="M10" s="1">
        <v>45000</v>
      </c>
      <c r="N10" s="1"/>
      <c r="O10" s="1">
        <v>46104</v>
      </c>
      <c r="P10" s="1">
        <v>11613</v>
      </c>
      <c r="Q10" s="1">
        <v>45000</v>
      </c>
      <c r="R10" s="1">
        <v>45000</v>
      </c>
      <c r="S10" s="1">
        <v>40000</v>
      </c>
      <c r="T10" s="1">
        <v>40000</v>
      </c>
      <c r="U10" s="1">
        <v>20500</v>
      </c>
      <c r="V10" s="1">
        <v>26821</v>
      </c>
      <c r="W10" s="1">
        <v>22000</v>
      </c>
      <c r="X10" s="1">
        <v>30000</v>
      </c>
    </row>
    <row r="11" spans="1:25" x14ac:dyDescent="0.4">
      <c r="A11" t="s">
        <v>133</v>
      </c>
      <c r="B11" t="s">
        <v>134</v>
      </c>
      <c r="C11" t="s">
        <v>15</v>
      </c>
      <c r="D11" t="s">
        <v>154</v>
      </c>
      <c r="E11" t="s">
        <v>155</v>
      </c>
      <c r="L11" s="1">
        <v>0</v>
      </c>
      <c r="M11" s="1">
        <v>18000</v>
      </c>
      <c r="N11" s="1"/>
      <c r="O11" s="1">
        <v>10573</v>
      </c>
      <c r="P11" s="1"/>
      <c r="Q11" s="1">
        <v>5000</v>
      </c>
      <c r="R11" s="1">
        <v>12000</v>
      </c>
      <c r="S11" s="1">
        <v>20000</v>
      </c>
      <c r="T11" s="1">
        <v>15000</v>
      </c>
      <c r="U11" s="1">
        <v>2000</v>
      </c>
      <c r="V11" s="1">
        <v>280</v>
      </c>
      <c r="W11" s="1">
        <v>2000</v>
      </c>
      <c r="X11" s="1">
        <v>1000</v>
      </c>
    </row>
    <row r="12" spans="1:25" x14ac:dyDescent="0.4">
      <c r="A12" t="s">
        <v>133</v>
      </c>
      <c r="B12" t="s">
        <v>134</v>
      </c>
      <c r="C12" t="s">
        <v>15</v>
      </c>
      <c r="D12" t="s">
        <v>156</v>
      </c>
      <c r="E12" t="s">
        <v>157</v>
      </c>
      <c r="L12" s="1">
        <v>0</v>
      </c>
      <c r="M12" s="1">
        <v>2000</v>
      </c>
      <c r="N12" s="1"/>
      <c r="O12" s="1">
        <v>4021</v>
      </c>
      <c r="P12" s="1">
        <v>1739</v>
      </c>
      <c r="Q12" s="1">
        <v>4000</v>
      </c>
      <c r="R12" s="1">
        <v>4000</v>
      </c>
      <c r="S12" s="1">
        <v>4000</v>
      </c>
      <c r="T12" s="1">
        <v>1000</v>
      </c>
      <c r="U12" s="1">
        <v>1000</v>
      </c>
      <c r="V12" s="1">
        <v>1049</v>
      </c>
      <c r="W12" s="1">
        <v>1000</v>
      </c>
      <c r="X12" s="1">
        <v>1500</v>
      </c>
    </row>
    <row r="13" spans="1:25" x14ac:dyDescent="0.4">
      <c r="A13" t="s">
        <v>133</v>
      </c>
      <c r="B13" t="s">
        <v>134</v>
      </c>
      <c r="C13" t="s">
        <v>15</v>
      </c>
      <c r="D13" t="s">
        <v>158</v>
      </c>
      <c r="E13" t="s">
        <v>159</v>
      </c>
      <c r="L13" s="1">
        <v>0</v>
      </c>
      <c r="M13" s="1">
        <v>5000</v>
      </c>
      <c r="N13" s="1"/>
      <c r="O13" s="1">
        <v>8499</v>
      </c>
      <c r="P13" s="1">
        <v>9206</v>
      </c>
      <c r="Q13" s="1">
        <v>6000</v>
      </c>
      <c r="R13" s="1">
        <v>5000</v>
      </c>
      <c r="S13" s="1">
        <v>10000</v>
      </c>
      <c r="T13" s="1">
        <v>13000</v>
      </c>
      <c r="U13" s="1">
        <v>5000</v>
      </c>
      <c r="V13" s="1">
        <v>3447</v>
      </c>
      <c r="W13" s="1">
        <v>4000</v>
      </c>
      <c r="X13" s="1">
        <v>7000</v>
      </c>
    </row>
    <row r="14" spans="1:25" x14ac:dyDescent="0.4">
      <c r="A14" t="s">
        <v>133</v>
      </c>
      <c r="B14" t="s">
        <v>134</v>
      </c>
      <c r="C14" t="s">
        <v>15</v>
      </c>
      <c r="D14" t="s">
        <v>160</v>
      </c>
      <c r="E14" t="s">
        <v>161</v>
      </c>
      <c r="L14" s="1">
        <v>0</v>
      </c>
      <c r="M14" s="1">
        <v>15000</v>
      </c>
      <c r="N14" s="1"/>
      <c r="O14" s="1">
        <v>0</v>
      </c>
      <c r="P14" s="1"/>
      <c r="Q14" s="1"/>
    </row>
    <row r="15" spans="1:25" x14ac:dyDescent="0.4">
      <c r="A15" t="s">
        <v>133</v>
      </c>
      <c r="B15" t="s">
        <v>134</v>
      </c>
      <c r="C15" t="s">
        <v>15</v>
      </c>
      <c r="D15" t="s">
        <v>162</v>
      </c>
      <c r="E15" t="s">
        <v>163</v>
      </c>
      <c r="L15" s="1">
        <v>0</v>
      </c>
      <c r="M15" s="1">
        <v>0</v>
      </c>
      <c r="N15" s="1"/>
      <c r="O15" s="1">
        <v>21066</v>
      </c>
      <c r="P15" s="1">
        <v>29089</v>
      </c>
      <c r="Q15" s="1">
        <v>30000</v>
      </c>
      <c r="R15" s="1">
        <v>30000</v>
      </c>
      <c r="S15" s="1">
        <v>40000</v>
      </c>
      <c r="T15" s="1">
        <v>50000</v>
      </c>
      <c r="U15" s="28">
        <v>25000</v>
      </c>
      <c r="V15" s="28">
        <v>37868</v>
      </c>
      <c r="W15" s="1">
        <v>30000</v>
      </c>
      <c r="X15" s="1">
        <v>35000</v>
      </c>
    </row>
    <row r="16" spans="1:25" x14ac:dyDescent="0.4">
      <c r="A16" t="s">
        <v>133</v>
      </c>
      <c r="B16" t="s">
        <v>134</v>
      </c>
      <c r="C16" t="s">
        <v>15</v>
      </c>
      <c r="D16" t="s">
        <v>164</v>
      </c>
      <c r="E16" t="s">
        <v>165</v>
      </c>
      <c r="L16" s="1">
        <v>50000</v>
      </c>
      <c r="M16" s="1">
        <v>50000</v>
      </c>
      <c r="N16" s="1"/>
      <c r="O16" s="1">
        <v>33752</v>
      </c>
      <c r="P16" s="1"/>
      <c r="Q16" s="1">
        <v>40000</v>
      </c>
      <c r="R16" s="1">
        <v>40000</v>
      </c>
      <c r="S16" s="1">
        <v>70000</v>
      </c>
      <c r="T16" s="1">
        <v>70000</v>
      </c>
      <c r="U16" s="1">
        <v>40000</v>
      </c>
      <c r="V16" s="1"/>
      <c r="X16" s="1">
        <v>15000</v>
      </c>
    </row>
    <row r="17" spans="1:26" x14ac:dyDescent="0.4">
      <c r="A17" s="4">
        <v>100</v>
      </c>
      <c r="B17" t="s">
        <v>134</v>
      </c>
      <c r="C17" t="s">
        <v>15</v>
      </c>
      <c r="D17" s="4">
        <v>11210</v>
      </c>
      <c r="E17" t="s">
        <v>166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v>1487</v>
      </c>
      <c r="W17" s="1">
        <v>2000</v>
      </c>
      <c r="Y17" s="1"/>
    </row>
    <row r="18" spans="1:26" x14ac:dyDescent="0.4">
      <c r="A18" t="s">
        <v>133</v>
      </c>
      <c r="B18" t="s">
        <v>134</v>
      </c>
      <c r="C18" t="s">
        <v>15</v>
      </c>
      <c r="D18" t="s">
        <v>167</v>
      </c>
      <c r="E18" t="s">
        <v>168</v>
      </c>
      <c r="L18" s="1">
        <v>500000</v>
      </c>
      <c r="M18" s="1">
        <v>350000</v>
      </c>
      <c r="N18" s="1"/>
      <c r="O18" s="1">
        <v>309818</v>
      </c>
      <c r="P18" s="1">
        <v>96909</v>
      </c>
      <c r="Q18" s="1">
        <v>150000</v>
      </c>
      <c r="R18" s="1">
        <v>320000</v>
      </c>
      <c r="S18" s="1">
        <v>180000</v>
      </c>
      <c r="T18" s="1">
        <v>150000</v>
      </c>
      <c r="U18" s="1">
        <v>90000</v>
      </c>
      <c r="V18" s="1">
        <v>92726</v>
      </c>
      <c r="W18" s="1">
        <v>100000</v>
      </c>
      <c r="X18" s="1">
        <v>100000</v>
      </c>
      <c r="Z18" s="1"/>
    </row>
    <row r="19" spans="1:26" x14ac:dyDescent="0.4">
      <c r="A19" s="4">
        <v>100</v>
      </c>
      <c r="B19" t="s">
        <v>134</v>
      </c>
      <c r="C19" t="s">
        <v>15</v>
      </c>
      <c r="D19" s="4">
        <v>11310</v>
      </c>
      <c r="E19" t="s">
        <v>169</v>
      </c>
      <c r="L19" s="1"/>
      <c r="M19" s="1"/>
      <c r="N19" s="1"/>
      <c r="O19" s="1"/>
      <c r="P19" s="1"/>
      <c r="Q19" s="1"/>
      <c r="R19" s="1"/>
      <c r="S19" s="1"/>
      <c r="T19" s="1">
        <v>10000</v>
      </c>
      <c r="U19" s="1">
        <v>10000</v>
      </c>
      <c r="V19" s="1">
        <v>6609</v>
      </c>
      <c r="W19" s="1">
        <v>10000</v>
      </c>
      <c r="X19" s="1">
        <v>12000</v>
      </c>
      <c r="Z19" s="1"/>
    </row>
    <row r="20" spans="1:26" x14ac:dyDescent="0.4">
      <c r="A20" t="s">
        <v>133</v>
      </c>
      <c r="B20" t="s">
        <v>134</v>
      </c>
      <c r="C20" t="s">
        <v>15</v>
      </c>
      <c r="D20" t="s">
        <v>170</v>
      </c>
      <c r="E20" t="s">
        <v>171</v>
      </c>
      <c r="L20" s="1">
        <v>90000</v>
      </c>
      <c r="M20" s="1">
        <v>130000</v>
      </c>
      <c r="N20" s="1"/>
      <c r="O20" s="1">
        <v>187327</v>
      </c>
      <c r="P20" s="1">
        <v>96176</v>
      </c>
      <c r="Q20" s="1">
        <v>110000</v>
      </c>
      <c r="R20" s="1">
        <v>110000</v>
      </c>
      <c r="S20" s="1">
        <v>120000</v>
      </c>
      <c r="T20" s="1">
        <v>250000</v>
      </c>
      <c r="U20" s="1">
        <v>170000</v>
      </c>
      <c r="V20" s="1">
        <v>132763</v>
      </c>
      <c r="W20" s="1">
        <v>140000</v>
      </c>
      <c r="X20" s="1">
        <v>30000</v>
      </c>
      <c r="Z20" s="1"/>
    </row>
    <row r="21" spans="1:26" x14ac:dyDescent="0.4">
      <c r="A21" t="s">
        <v>133</v>
      </c>
      <c r="B21" t="s">
        <v>134</v>
      </c>
      <c r="C21" t="s">
        <v>15</v>
      </c>
      <c r="D21" t="s">
        <v>172</v>
      </c>
      <c r="E21" t="s">
        <v>173</v>
      </c>
      <c r="L21" s="1">
        <v>45000</v>
      </c>
      <c r="M21" s="1">
        <v>45000</v>
      </c>
      <c r="N21" s="1"/>
      <c r="O21" s="1">
        <v>28068</v>
      </c>
      <c r="P21" s="1">
        <v>5695</v>
      </c>
      <c r="Q21" s="1">
        <v>70000</v>
      </c>
      <c r="R21" s="1">
        <v>70000</v>
      </c>
      <c r="S21" s="1">
        <v>80000</v>
      </c>
      <c r="T21" s="1">
        <v>50000</v>
      </c>
      <c r="U21" s="1">
        <v>45000</v>
      </c>
      <c r="V21" s="1">
        <v>9190</v>
      </c>
      <c r="W21" s="1">
        <v>30000</v>
      </c>
      <c r="X21" s="1">
        <v>25000</v>
      </c>
    </row>
    <row r="22" spans="1:26" x14ac:dyDescent="0.4">
      <c r="A22" t="s">
        <v>133</v>
      </c>
      <c r="B22" t="s">
        <v>134</v>
      </c>
      <c r="C22" t="s">
        <v>15</v>
      </c>
      <c r="D22" t="s">
        <v>174</v>
      </c>
      <c r="E22" t="s">
        <v>175</v>
      </c>
      <c r="L22" s="1">
        <v>25000</v>
      </c>
      <c r="M22" s="1">
        <v>25000</v>
      </c>
      <c r="N22" s="1"/>
      <c r="O22" s="1">
        <v>15735</v>
      </c>
      <c r="P22" s="1">
        <v>1330</v>
      </c>
      <c r="Q22" s="1">
        <v>10000</v>
      </c>
      <c r="R22" s="1">
        <v>16000</v>
      </c>
      <c r="S22" s="1">
        <v>10000</v>
      </c>
      <c r="T22" s="1">
        <v>12000</v>
      </c>
      <c r="U22" s="1">
        <v>10000</v>
      </c>
      <c r="V22" s="1">
        <v>8687</v>
      </c>
      <c r="W22" s="1">
        <v>10000</v>
      </c>
      <c r="X22" s="1">
        <v>15000</v>
      </c>
    </row>
    <row r="23" spans="1:26" x14ac:dyDescent="0.4">
      <c r="A23" s="4">
        <v>100</v>
      </c>
      <c r="B23" t="s">
        <v>134</v>
      </c>
      <c r="C23" t="s">
        <v>15</v>
      </c>
      <c r="D23" s="4">
        <v>11650</v>
      </c>
      <c r="E23" t="s">
        <v>176</v>
      </c>
      <c r="L23" s="1"/>
      <c r="M23" s="1"/>
      <c r="N23" s="1"/>
      <c r="O23" s="1"/>
      <c r="P23" s="1"/>
      <c r="Q23" s="1"/>
      <c r="R23" s="1"/>
      <c r="S23" s="1"/>
      <c r="T23" s="1"/>
      <c r="U23" s="1">
        <v>12000</v>
      </c>
      <c r="V23" s="1">
        <v>12000</v>
      </c>
      <c r="W23" s="1"/>
    </row>
    <row r="24" spans="1:26" x14ac:dyDescent="0.4">
      <c r="A24" t="s">
        <v>133</v>
      </c>
      <c r="B24" t="s">
        <v>134</v>
      </c>
      <c r="C24" t="s">
        <v>15</v>
      </c>
      <c r="D24" t="s">
        <v>177</v>
      </c>
      <c r="E24" t="s">
        <v>178</v>
      </c>
      <c r="L24" s="1">
        <v>0</v>
      </c>
      <c r="M24" s="1">
        <v>1000</v>
      </c>
      <c r="N24" s="1"/>
      <c r="O24" s="1">
        <v>11689</v>
      </c>
      <c r="P24" s="1">
        <v>38599.4</v>
      </c>
      <c r="Q24" s="1">
        <v>40000</v>
      </c>
      <c r="R24" s="1">
        <v>40000</v>
      </c>
      <c r="S24" s="1">
        <v>40000</v>
      </c>
      <c r="T24" s="1">
        <v>40000</v>
      </c>
      <c r="U24" s="1">
        <v>20000</v>
      </c>
      <c r="V24" s="1">
        <v>14586</v>
      </c>
      <c r="W24" s="1">
        <v>15000</v>
      </c>
      <c r="X24" s="1">
        <v>25000</v>
      </c>
    </row>
    <row r="25" spans="1:26" x14ac:dyDescent="0.4">
      <c r="A25" t="s">
        <v>133</v>
      </c>
      <c r="B25" t="s">
        <v>134</v>
      </c>
      <c r="C25" t="s">
        <v>15</v>
      </c>
      <c r="D25" t="s">
        <v>179</v>
      </c>
      <c r="E25" t="s">
        <v>180</v>
      </c>
      <c r="L25" s="1">
        <v>65000</v>
      </c>
      <c r="M25" s="1">
        <v>104000</v>
      </c>
      <c r="N25" s="1"/>
      <c r="O25" s="1">
        <v>101354</v>
      </c>
      <c r="P25" s="1">
        <v>110026</v>
      </c>
      <c r="Q25" s="1">
        <v>110000</v>
      </c>
      <c r="R25" s="1">
        <v>110000</v>
      </c>
      <c r="S25" s="1">
        <v>116000</v>
      </c>
      <c r="T25" s="1">
        <v>123000</v>
      </c>
      <c r="U25" s="1">
        <v>125000</v>
      </c>
      <c r="V25" s="1">
        <v>125024</v>
      </c>
      <c r="W25" s="1">
        <v>125000</v>
      </c>
      <c r="X25" s="1">
        <v>130000</v>
      </c>
    </row>
    <row r="26" spans="1:26" x14ac:dyDescent="0.4">
      <c r="A26" t="s">
        <v>133</v>
      </c>
      <c r="B26" t="s">
        <v>134</v>
      </c>
      <c r="C26" t="s">
        <v>15</v>
      </c>
      <c r="D26" t="s">
        <v>181</v>
      </c>
      <c r="E26" t="s">
        <v>182</v>
      </c>
      <c r="L26" s="1">
        <v>0</v>
      </c>
      <c r="M26" s="1">
        <v>0</v>
      </c>
      <c r="N26" s="1"/>
      <c r="O26" s="1">
        <v>29</v>
      </c>
      <c r="P26" s="1"/>
      <c r="Q26" s="1"/>
    </row>
    <row r="27" spans="1:26" x14ac:dyDescent="0.4">
      <c r="A27" t="s">
        <v>133</v>
      </c>
      <c r="B27" t="s">
        <v>134</v>
      </c>
      <c r="C27" t="s">
        <v>15</v>
      </c>
      <c r="D27" t="s">
        <v>183</v>
      </c>
      <c r="E27" t="s">
        <v>184</v>
      </c>
      <c r="L27" s="1">
        <v>1065000</v>
      </c>
      <c r="M27" s="1">
        <v>950000</v>
      </c>
      <c r="N27" s="1"/>
      <c r="O27" s="1">
        <v>1081653</v>
      </c>
      <c r="P27" s="1">
        <v>868637</v>
      </c>
      <c r="Q27" s="1">
        <v>950000</v>
      </c>
      <c r="R27" s="1">
        <v>950000</v>
      </c>
      <c r="S27" s="1">
        <v>1000000</v>
      </c>
      <c r="T27" s="1">
        <v>1050000</v>
      </c>
      <c r="U27" s="28">
        <v>860000</v>
      </c>
      <c r="V27" s="28">
        <v>802500</v>
      </c>
      <c r="W27" s="1">
        <v>1015000</v>
      </c>
      <c r="X27" s="1">
        <v>1100000</v>
      </c>
    </row>
    <row r="28" spans="1:26" x14ac:dyDescent="0.4">
      <c r="A28" t="s">
        <v>133</v>
      </c>
      <c r="B28" t="s">
        <v>134</v>
      </c>
      <c r="C28" t="s">
        <v>15</v>
      </c>
      <c r="D28" t="s">
        <v>185</v>
      </c>
      <c r="E28" t="s">
        <v>186</v>
      </c>
      <c r="L28" s="1">
        <v>80000</v>
      </c>
      <c r="M28" s="1">
        <v>80000</v>
      </c>
      <c r="N28" s="1"/>
      <c r="O28" s="1">
        <v>69219</v>
      </c>
      <c r="P28" s="1">
        <v>47687</v>
      </c>
      <c r="Q28" s="1">
        <v>70000</v>
      </c>
      <c r="R28" s="1">
        <v>70000</v>
      </c>
      <c r="S28" s="1">
        <v>100000</v>
      </c>
      <c r="T28" s="1">
        <v>200000</v>
      </c>
      <c r="U28" s="1">
        <v>40000</v>
      </c>
      <c r="V28" s="1">
        <v>63423</v>
      </c>
      <c r="W28" s="1">
        <v>40000</v>
      </c>
      <c r="X28" s="1">
        <v>100000</v>
      </c>
    </row>
    <row r="29" spans="1:26" x14ac:dyDescent="0.4">
      <c r="A29" t="s">
        <v>133</v>
      </c>
      <c r="B29" t="s">
        <v>134</v>
      </c>
      <c r="C29" t="s">
        <v>15</v>
      </c>
      <c r="D29" t="s">
        <v>187</v>
      </c>
      <c r="E29" t="s">
        <v>188</v>
      </c>
      <c r="L29" s="1">
        <v>100000</v>
      </c>
      <c r="M29" s="1">
        <v>0</v>
      </c>
      <c r="N29" s="1"/>
      <c r="O29" s="1">
        <v>0</v>
      </c>
      <c r="P29" s="1"/>
      <c r="Q29" s="1"/>
      <c r="V29" s="1"/>
    </row>
    <row r="30" spans="1:26" x14ac:dyDescent="0.4">
      <c r="A30" t="s">
        <v>133</v>
      </c>
      <c r="B30" t="s">
        <v>134</v>
      </c>
      <c r="C30" t="s">
        <v>15</v>
      </c>
      <c r="D30" t="s">
        <v>189</v>
      </c>
      <c r="E30" t="s">
        <v>190</v>
      </c>
      <c r="L30" s="1">
        <v>45000</v>
      </c>
      <c r="M30" s="1">
        <v>175000</v>
      </c>
      <c r="N30" s="1"/>
      <c r="O30" s="1">
        <v>185232</v>
      </c>
      <c r="P30" s="1">
        <v>100562</v>
      </c>
      <c r="Q30" s="1">
        <v>100000</v>
      </c>
      <c r="R30" s="1">
        <v>190000</v>
      </c>
      <c r="S30" s="1">
        <v>155000</v>
      </c>
      <c r="T30" s="1">
        <v>155000</v>
      </c>
      <c r="U30" s="1">
        <v>160000</v>
      </c>
      <c r="V30" s="1">
        <v>139717</v>
      </c>
      <c r="W30" s="1">
        <v>170000</v>
      </c>
      <c r="X30" s="1">
        <v>200000</v>
      </c>
    </row>
    <row r="31" spans="1:26" x14ac:dyDescent="0.4">
      <c r="A31" t="s">
        <v>133</v>
      </c>
      <c r="B31" t="s">
        <v>134</v>
      </c>
      <c r="C31" t="s">
        <v>15</v>
      </c>
      <c r="D31" t="s">
        <v>191</v>
      </c>
      <c r="E31" t="s">
        <v>192</v>
      </c>
      <c r="L31" s="1">
        <v>0</v>
      </c>
      <c r="M31" s="1">
        <v>100000</v>
      </c>
      <c r="N31" s="1"/>
      <c r="O31" s="1">
        <v>60379</v>
      </c>
      <c r="P31" s="1"/>
      <c r="Q31" s="1">
        <v>10000</v>
      </c>
      <c r="R31" s="1">
        <v>60000</v>
      </c>
      <c r="S31" s="1">
        <v>10000</v>
      </c>
      <c r="T31" s="1">
        <v>20000</v>
      </c>
      <c r="U31" s="1">
        <v>12000</v>
      </c>
      <c r="V31" s="1">
        <v>24120</v>
      </c>
      <c r="W31" s="1">
        <v>30000</v>
      </c>
      <c r="X31" s="1">
        <v>0</v>
      </c>
    </row>
    <row r="32" spans="1:26" x14ac:dyDescent="0.4">
      <c r="A32" t="s">
        <v>133</v>
      </c>
      <c r="B32" t="s">
        <v>134</v>
      </c>
      <c r="C32" t="s">
        <v>15</v>
      </c>
      <c r="D32" t="s">
        <v>193</v>
      </c>
      <c r="E32" t="s">
        <v>194</v>
      </c>
      <c r="L32" s="1">
        <v>90000</v>
      </c>
      <c r="M32" s="1">
        <v>90000</v>
      </c>
      <c r="N32" s="1"/>
      <c r="O32" s="1">
        <v>121013</v>
      </c>
      <c r="P32" s="1">
        <v>48158</v>
      </c>
      <c r="Q32" s="1">
        <v>80000</v>
      </c>
      <c r="R32" s="1">
        <v>80000</v>
      </c>
      <c r="S32" s="1">
        <v>100000</v>
      </c>
      <c r="T32" s="1">
        <v>100000</v>
      </c>
      <c r="U32" s="1">
        <v>90000</v>
      </c>
      <c r="V32" s="1">
        <v>42210</v>
      </c>
      <c r="W32" s="1">
        <v>90000</v>
      </c>
      <c r="X32" s="1">
        <v>90000</v>
      </c>
    </row>
    <row r="33" spans="1:24" x14ac:dyDescent="0.4">
      <c r="A33" t="s">
        <v>133</v>
      </c>
      <c r="B33" t="s">
        <v>134</v>
      </c>
      <c r="C33" t="s">
        <v>15</v>
      </c>
      <c r="D33" t="s">
        <v>195</v>
      </c>
      <c r="E33" t="s">
        <v>196</v>
      </c>
      <c r="L33" s="1">
        <v>345000</v>
      </c>
      <c r="M33" s="1">
        <v>345000</v>
      </c>
      <c r="N33" s="1"/>
      <c r="O33" s="1">
        <v>1390000</v>
      </c>
      <c r="P33" s="1"/>
      <c r="Q33" s="1">
        <v>380000</v>
      </c>
      <c r="R33" s="1">
        <v>380000</v>
      </c>
      <c r="S33" s="1">
        <v>380000</v>
      </c>
      <c r="T33" s="1">
        <v>380000</v>
      </c>
      <c r="U33" s="1">
        <v>420000</v>
      </c>
      <c r="V33" s="1"/>
      <c r="W33" s="1">
        <v>420000</v>
      </c>
      <c r="X33" s="1">
        <v>450000</v>
      </c>
    </row>
    <row r="34" spans="1:24" x14ac:dyDescent="0.4">
      <c r="A34" s="4">
        <v>100</v>
      </c>
      <c r="B34" t="s">
        <v>134</v>
      </c>
      <c r="C34" t="s">
        <v>15</v>
      </c>
      <c r="D34" s="4">
        <v>13500</v>
      </c>
      <c r="E34" t="s">
        <v>11</v>
      </c>
      <c r="L34" s="1"/>
      <c r="M34" s="1"/>
      <c r="N34" s="1"/>
      <c r="O34" s="1"/>
      <c r="P34" s="1"/>
      <c r="Q34" s="1"/>
      <c r="R34" s="1"/>
      <c r="S34" s="1"/>
      <c r="T34" s="1">
        <v>29000</v>
      </c>
      <c r="U34" s="1"/>
      <c r="V34" s="1"/>
    </row>
    <row r="35" spans="1:24" x14ac:dyDescent="0.4">
      <c r="A35" t="s">
        <v>133</v>
      </c>
      <c r="B35" t="s">
        <v>134</v>
      </c>
      <c r="C35" t="s">
        <v>15</v>
      </c>
      <c r="D35" t="s">
        <v>197</v>
      </c>
      <c r="E35" t="s">
        <v>47</v>
      </c>
      <c r="L35" s="1">
        <v>132000</v>
      </c>
      <c r="M35" s="1">
        <v>132000</v>
      </c>
      <c r="N35" s="1"/>
      <c r="O35" s="1">
        <v>0</v>
      </c>
      <c r="P35" s="1"/>
      <c r="Q35" s="1"/>
    </row>
    <row r="36" spans="1:24" x14ac:dyDescent="0.4">
      <c r="A36" t="s">
        <v>133</v>
      </c>
      <c r="B36" t="s">
        <v>134</v>
      </c>
      <c r="C36" t="s">
        <v>15</v>
      </c>
      <c r="D36" t="s">
        <v>198</v>
      </c>
      <c r="E36" t="s">
        <v>12</v>
      </c>
      <c r="L36" s="1">
        <v>425000</v>
      </c>
      <c r="M36" s="1">
        <v>425000</v>
      </c>
      <c r="N36" s="1"/>
      <c r="O36" s="1">
        <v>441507</v>
      </c>
      <c r="P36" s="1">
        <v>255603</v>
      </c>
      <c r="Q36" s="1">
        <v>400000</v>
      </c>
      <c r="R36" s="1">
        <v>400000</v>
      </c>
      <c r="S36" s="1">
        <v>425000</v>
      </c>
      <c r="T36" s="1">
        <v>425000</v>
      </c>
      <c r="U36" s="1">
        <v>750000</v>
      </c>
      <c r="V36" s="1">
        <v>275936</v>
      </c>
      <c r="W36" s="1">
        <v>550000</v>
      </c>
      <c r="X36" s="1">
        <v>650000</v>
      </c>
    </row>
    <row r="37" spans="1:24" x14ac:dyDescent="0.4">
      <c r="A37" s="4">
        <v>100</v>
      </c>
      <c r="B37" t="s">
        <v>134</v>
      </c>
      <c r="C37" t="s">
        <v>15</v>
      </c>
      <c r="D37" s="4">
        <v>14700</v>
      </c>
      <c r="E37" t="s">
        <v>199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4" x14ac:dyDescent="0.4">
      <c r="A38" s="4">
        <v>100</v>
      </c>
      <c r="B38" t="s">
        <v>134</v>
      </c>
      <c r="C38" t="s">
        <v>15</v>
      </c>
      <c r="D38" s="4">
        <v>15400</v>
      </c>
      <c r="E38" t="s">
        <v>13</v>
      </c>
      <c r="L38" s="1"/>
      <c r="M38" s="1"/>
      <c r="N38" s="1"/>
      <c r="O38" s="1"/>
      <c r="P38" s="1"/>
      <c r="Q38" s="1"/>
      <c r="R38" s="1"/>
      <c r="T38" s="1"/>
      <c r="W38" s="1">
        <v>99750</v>
      </c>
    </row>
    <row r="39" spans="1:24" x14ac:dyDescent="0.4">
      <c r="A39" t="s">
        <v>133</v>
      </c>
      <c r="B39" t="s">
        <v>134</v>
      </c>
      <c r="C39" t="s">
        <v>15</v>
      </c>
      <c r="D39" t="s">
        <v>200</v>
      </c>
      <c r="E39" t="s">
        <v>201</v>
      </c>
      <c r="L39" s="1">
        <v>120000</v>
      </c>
      <c r="M39" s="1">
        <v>111000</v>
      </c>
      <c r="N39" s="1"/>
      <c r="O39" s="1">
        <v>110391</v>
      </c>
      <c r="P39" s="1">
        <v>98733</v>
      </c>
      <c r="Q39" s="1"/>
      <c r="R39" s="1"/>
      <c r="S39" s="7"/>
      <c r="T39" s="7"/>
      <c r="V39" s="1">
        <v>122591</v>
      </c>
      <c r="W39" s="1">
        <v>125000</v>
      </c>
    </row>
    <row r="40" spans="1:24" x14ac:dyDescent="0.4">
      <c r="A40" t="s">
        <v>133</v>
      </c>
      <c r="B40" t="s">
        <v>134</v>
      </c>
      <c r="C40" t="s">
        <v>15</v>
      </c>
      <c r="D40" t="s">
        <v>202</v>
      </c>
      <c r="E40" t="s">
        <v>36</v>
      </c>
      <c r="L40" s="1">
        <v>100000</v>
      </c>
      <c r="M40" s="1">
        <v>100000</v>
      </c>
      <c r="N40" s="1"/>
      <c r="O40" s="1">
        <v>84486</v>
      </c>
      <c r="P40" s="1"/>
      <c r="Q40" s="1">
        <v>100000</v>
      </c>
      <c r="R40" s="1">
        <v>100000</v>
      </c>
      <c r="S40" s="1">
        <v>100000</v>
      </c>
      <c r="T40" s="1">
        <v>100000</v>
      </c>
      <c r="U40" s="1">
        <v>100000</v>
      </c>
      <c r="V40" s="1"/>
      <c r="W40" s="1">
        <v>100000</v>
      </c>
      <c r="X40" s="1">
        <v>100000</v>
      </c>
    </row>
    <row r="41" spans="1:24" x14ac:dyDescent="0.4">
      <c r="A41" s="2">
        <v>100</v>
      </c>
      <c r="B41" s="2" t="s">
        <v>15</v>
      </c>
      <c r="C41" s="2"/>
      <c r="D41" s="2"/>
      <c r="E41" s="2"/>
      <c r="F41" s="2"/>
      <c r="G41" s="2"/>
      <c r="H41" s="2"/>
      <c r="I41" s="2"/>
      <c r="J41" s="2"/>
      <c r="K41" s="2"/>
      <c r="L41" s="3">
        <f>SUM(L2:L40)</f>
        <v>6217000</v>
      </c>
      <c r="M41" s="3">
        <f>SUM(M2:M40)</f>
        <v>6593000</v>
      </c>
      <c r="N41" s="3"/>
      <c r="O41" s="3">
        <f t="shared" ref="O41:X41" si="0">SUM(O2:O40)</f>
        <v>7243865</v>
      </c>
      <c r="P41" s="3">
        <f t="shared" si="0"/>
        <v>3883170.4</v>
      </c>
      <c r="Q41" s="3">
        <f t="shared" si="0"/>
        <v>5127000</v>
      </c>
      <c r="R41" s="3">
        <f t="shared" si="0"/>
        <v>5449000</v>
      </c>
      <c r="S41" s="3">
        <f t="shared" si="0"/>
        <v>5175000</v>
      </c>
      <c r="T41" s="3">
        <f t="shared" si="0"/>
        <v>5483000</v>
      </c>
      <c r="U41" s="3">
        <f t="shared" si="0"/>
        <v>5466150</v>
      </c>
      <c r="V41" s="3">
        <f t="shared" si="0"/>
        <v>4181434</v>
      </c>
      <c r="W41" s="3">
        <f t="shared" si="0"/>
        <v>5674400</v>
      </c>
      <c r="X41" s="3">
        <f t="shared" si="0"/>
        <v>5798500</v>
      </c>
    </row>
    <row r="42" spans="1:24" x14ac:dyDescent="0.4">
      <c r="L42" s="1"/>
      <c r="M42" s="1"/>
      <c r="N42" s="1"/>
      <c r="O42" s="1"/>
      <c r="P42" s="1"/>
      <c r="Q42" s="1"/>
      <c r="R42" s="1"/>
    </row>
    <row r="43" spans="1:24" x14ac:dyDescent="0.4">
      <c r="A43" t="s">
        <v>133</v>
      </c>
      <c r="B43" t="s">
        <v>134</v>
      </c>
      <c r="C43" t="s">
        <v>27</v>
      </c>
      <c r="D43" t="s">
        <v>203</v>
      </c>
      <c r="E43" t="s">
        <v>204</v>
      </c>
      <c r="L43" s="1">
        <v>0</v>
      </c>
      <c r="M43" s="1">
        <v>-59000</v>
      </c>
      <c r="N43" s="1"/>
      <c r="O43" s="1">
        <v>-87659</v>
      </c>
      <c r="P43" s="1"/>
      <c r="Q43" s="1"/>
      <c r="R43" s="1"/>
    </row>
    <row r="44" spans="1:24" x14ac:dyDescent="0.4">
      <c r="A44" t="s">
        <v>133</v>
      </c>
      <c r="B44" t="s">
        <v>134</v>
      </c>
      <c r="C44" t="s">
        <v>27</v>
      </c>
      <c r="D44" t="s">
        <v>205</v>
      </c>
      <c r="E44" t="s">
        <v>206</v>
      </c>
      <c r="L44" s="1">
        <v>0</v>
      </c>
      <c r="M44" s="1">
        <v>-233000</v>
      </c>
      <c r="N44" s="1"/>
      <c r="O44" s="1">
        <v>-332267</v>
      </c>
      <c r="P44" s="1"/>
      <c r="Q44" s="1"/>
      <c r="R44" s="1">
        <v>0</v>
      </c>
      <c r="V44" s="1"/>
    </row>
    <row r="45" spans="1:24" x14ac:dyDescent="0.4">
      <c r="A45" s="4">
        <v>100</v>
      </c>
      <c r="B45" t="s">
        <v>134</v>
      </c>
      <c r="C45" t="s">
        <v>27</v>
      </c>
      <c r="D45" s="4">
        <v>17050</v>
      </c>
      <c r="E45" t="s">
        <v>207</v>
      </c>
      <c r="L45" s="1"/>
      <c r="M45" s="1"/>
      <c r="N45" s="1"/>
      <c r="O45" s="1"/>
      <c r="P45" s="1"/>
      <c r="Q45" s="1"/>
      <c r="R45" s="1"/>
      <c r="V45" s="1">
        <v>-148304</v>
      </c>
      <c r="W45" s="1">
        <v>-150000</v>
      </c>
    </row>
    <row r="46" spans="1:24" x14ac:dyDescent="0.4">
      <c r="A46" t="s">
        <v>133</v>
      </c>
      <c r="B46" t="s">
        <v>134</v>
      </c>
      <c r="C46" t="s">
        <v>27</v>
      </c>
      <c r="D46" t="s">
        <v>208</v>
      </c>
      <c r="E46" t="s">
        <v>209</v>
      </c>
      <c r="L46" s="1">
        <v>0</v>
      </c>
      <c r="M46" s="1">
        <v>0</v>
      </c>
      <c r="N46" s="1"/>
      <c r="O46" s="1">
        <v>-13834</v>
      </c>
      <c r="P46" s="1"/>
      <c r="Q46" s="1"/>
      <c r="T46">
        <v>-7000</v>
      </c>
      <c r="V46" s="1">
        <v>-24698</v>
      </c>
      <c r="W46" s="1">
        <v>-25000</v>
      </c>
    </row>
    <row r="47" spans="1:24" x14ac:dyDescent="0.4">
      <c r="A47" t="s">
        <v>133</v>
      </c>
      <c r="B47" t="s">
        <v>134</v>
      </c>
      <c r="C47" t="s">
        <v>27</v>
      </c>
      <c r="D47" t="s">
        <v>210</v>
      </c>
      <c r="E47" t="s">
        <v>211</v>
      </c>
      <c r="L47" s="1">
        <v>-425000</v>
      </c>
      <c r="M47" s="1">
        <v>-425000</v>
      </c>
      <c r="N47" s="1"/>
      <c r="O47" s="1">
        <v>-441507</v>
      </c>
      <c r="P47" s="1">
        <v>-255603</v>
      </c>
      <c r="Q47" s="1">
        <v>-400000</v>
      </c>
      <c r="R47" s="1">
        <v>-400000</v>
      </c>
      <c r="S47" s="1">
        <v>-425000</v>
      </c>
      <c r="T47" s="1">
        <v>-425000</v>
      </c>
      <c r="U47" s="1">
        <v>-750000</v>
      </c>
      <c r="V47" s="1">
        <v>-275936</v>
      </c>
      <c r="W47" s="1">
        <v>-550000</v>
      </c>
      <c r="X47" s="1">
        <v>-650000</v>
      </c>
    </row>
    <row r="48" spans="1:24" x14ac:dyDescent="0.4">
      <c r="A48" t="s">
        <v>133</v>
      </c>
      <c r="B48" t="s">
        <v>134</v>
      </c>
      <c r="C48" t="s">
        <v>27</v>
      </c>
      <c r="D48" t="s">
        <v>212</v>
      </c>
      <c r="E48" t="s">
        <v>213</v>
      </c>
      <c r="L48" s="1">
        <v>0</v>
      </c>
      <c r="M48" s="1">
        <v>0</v>
      </c>
      <c r="N48" s="1"/>
      <c r="O48" s="1">
        <v>-3200</v>
      </c>
      <c r="P48" s="1"/>
      <c r="Q48" s="1"/>
      <c r="W48" s="1"/>
      <c r="X48" s="1"/>
    </row>
    <row r="49" spans="1:27" x14ac:dyDescent="0.4">
      <c r="A49" t="s">
        <v>133</v>
      </c>
      <c r="B49" t="s">
        <v>134</v>
      </c>
      <c r="C49" t="s">
        <v>27</v>
      </c>
      <c r="D49" t="s">
        <v>214</v>
      </c>
      <c r="E49" t="s">
        <v>215</v>
      </c>
      <c r="L49" s="1">
        <v>0</v>
      </c>
      <c r="M49" s="1">
        <v>0</v>
      </c>
      <c r="N49" s="1"/>
      <c r="O49" s="1">
        <v>-10920</v>
      </c>
      <c r="P49" s="1">
        <v>-442</v>
      </c>
      <c r="Q49" s="1"/>
      <c r="V49">
        <v>-374</v>
      </c>
      <c r="W49" s="1">
        <v>-500</v>
      </c>
      <c r="X49" s="1"/>
    </row>
    <row r="50" spans="1:27" x14ac:dyDescent="0.4">
      <c r="A50" t="s">
        <v>133</v>
      </c>
      <c r="B50" t="s">
        <v>134</v>
      </c>
      <c r="C50" t="s">
        <v>27</v>
      </c>
      <c r="D50" t="s">
        <v>216</v>
      </c>
      <c r="E50" t="s">
        <v>92</v>
      </c>
      <c r="L50" s="1">
        <v>-50000</v>
      </c>
      <c r="M50" s="1">
        <v>-50000</v>
      </c>
      <c r="N50" s="1"/>
      <c r="O50" s="1">
        <v>-99000</v>
      </c>
      <c r="P50" s="1">
        <v>-95500</v>
      </c>
      <c r="Q50" s="1">
        <v>-95500</v>
      </c>
      <c r="R50" s="1">
        <v>-95500</v>
      </c>
      <c r="S50" s="1">
        <v>-100000</v>
      </c>
      <c r="T50" s="1">
        <v>-100000</v>
      </c>
      <c r="U50" s="1">
        <v>-125000</v>
      </c>
      <c r="V50" s="1">
        <v>-125000</v>
      </c>
      <c r="W50" s="1">
        <v>-125000</v>
      </c>
      <c r="X50" s="1">
        <v>-125000</v>
      </c>
      <c r="Y50" t="s">
        <v>217</v>
      </c>
    </row>
    <row r="51" spans="1:27" x14ac:dyDescent="0.4">
      <c r="A51" t="s">
        <v>133</v>
      </c>
      <c r="B51" t="s">
        <v>134</v>
      </c>
      <c r="C51" t="s">
        <v>27</v>
      </c>
      <c r="D51" t="s">
        <v>218</v>
      </c>
      <c r="E51" t="s">
        <v>219</v>
      </c>
      <c r="L51" s="1">
        <v>-132000</v>
      </c>
      <c r="M51" s="1">
        <v>-132000</v>
      </c>
      <c r="N51" s="1"/>
      <c r="O51" s="1">
        <v>0</v>
      </c>
      <c r="P51" s="1"/>
      <c r="Q51" s="1"/>
      <c r="W51" s="1"/>
    </row>
    <row r="52" spans="1:27" x14ac:dyDescent="0.4">
      <c r="A52" s="4">
        <v>100</v>
      </c>
      <c r="B52" t="s">
        <v>134</v>
      </c>
      <c r="C52" t="s">
        <v>27</v>
      </c>
      <c r="D52" s="4">
        <v>18000</v>
      </c>
      <c r="E52" t="s">
        <v>21</v>
      </c>
      <c r="L52" s="1"/>
      <c r="M52" s="1"/>
      <c r="N52" s="1"/>
      <c r="O52" s="1"/>
      <c r="P52" s="1"/>
      <c r="Q52" s="1"/>
      <c r="T52">
        <v>-26500</v>
      </c>
      <c r="W52" s="1"/>
    </row>
    <row r="53" spans="1:27" x14ac:dyDescent="0.4">
      <c r="A53" t="s">
        <v>133</v>
      </c>
      <c r="B53" t="s">
        <v>134</v>
      </c>
      <c r="C53" t="s">
        <v>27</v>
      </c>
      <c r="D53" t="s">
        <v>220</v>
      </c>
      <c r="E53" t="s">
        <v>62</v>
      </c>
      <c r="H53" s="35" t="s">
        <v>221</v>
      </c>
      <c r="L53" s="1">
        <v>-150000</v>
      </c>
      <c r="M53" s="1">
        <v>-150000</v>
      </c>
      <c r="N53" s="1"/>
      <c r="O53" s="1">
        <v>-150000</v>
      </c>
      <c r="P53" s="1">
        <v>-120000</v>
      </c>
      <c r="Q53" s="1">
        <v>-150000</v>
      </c>
      <c r="R53" s="1">
        <v>-150000</v>
      </c>
      <c r="S53" s="1">
        <v>-150000</v>
      </c>
      <c r="T53" s="1">
        <v>-190000</v>
      </c>
      <c r="U53" s="1">
        <v>-220000</v>
      </c>
      <c r="V53" s="1"/>
      <c r="W53" s="1"/>
      <c r="X53" s="1">
        <v>0</v>
      </c>
    </row>
    <row r="54" spans="1:27" x14ac:dyDescent="0.4">
      <c r="A54" t="s">
        <v>133</v>
      </c>
      <c r="B54" t="s">
        <v>134</v>
      </c>
      <c r="C54" t="s">
        <v>27</v>
      </c>
      <c r="D54" t="s">
        <v>222</v>
      </c>
      <c r="E54" t="s">
        <v>223</v>
      </c>
      <c r="L54" s="1">
        <v>-5260000</v>
      </c>
      <c r="M54" s="1">
        <v>-5260000</v>
      </c>
      <c r="N54" s="1"/>
      <c r="O54" s="1">
        <v>-5259970</v>
      </c>
      <c r="P54" s="1">
        <v>-4258700</v>
      </c>
      <c r="Q54" s="1">
        <v>-4258700</v>
      </c>
      <c r="R54" s="1">
        <v>-4758700</v>
      </c>
      <c r="S54" s="1">
        <v>-3988500</v>
      </c>
      <c r="T54" s="1">
        <v>-3988500</v>
      </c>
      <c r="U54" s="40">
        <v>-3633000</v>
      </c>
      <c r="V54" s="40">
        <v>-3648800</v>
      </c>
      <c r="W54" s="1">
        <v>-3648800</v>
      </c>
      <c r="X54" s="1">
        <v>-3363000</v>
      </c>
    </row>
    <row r="55" spans="1:27" x14ac:dyDescent="0.4">
      <c r="A55" t="s">
        <v>133</v>
      </c>
      <c r="B55" t="s">
        <v>134</v>
      </c>
      <c r="C55" t="s">
        <v>27</v>
      </c>
      <c r="D55" t="s">
        <v>224</v>
      </c>
      <c r="E55" t="s">
        <v>24</v>
      </c>
      <c r="L55" s="1">
        <v>-100000</v>
      </c>
      <c r="M55" s="1">
        <v>-75000</v>
      </c>
      <c r="N55" s="1"/>
      <c r="O55" s="1">
        <v>-118711</v>
      </c>
      <c r="P55" s="1">
        <v>-111671</v>
      </c>
      <c r="Q55" s="1">
        <v>-100000</v>
      </c>
      <c r="R55" s="1">
        <v>-100000</v>
      </c>
      <c r="S55" s="1">
        <v>-150000</v>
      </c>
      <c r="T55" s="1">
        <v>-450000</v>
      </c>
      <c r="U55" s="1">
        <v>-700000</v>
      </c>
      <c r="V55" s="1">
        <v>-1349107</v>
      </c>
      <c r="W55" s="1">
        <v>-1200000</v>
      </c>
      <c r="X55" s="1">
        <v>-1500000</v>
      </c>
    </row>
    <row r="56" spans="1:27" x14ac:dyDescent="0.4">
      <c r="A56" t="s">
        <v>133</v>
      </c>
      <c r="B56" t="s">
        <v>134</v>
      </c>
      <c r="C56" t="s">
        <v>27</v>
      </c>
      <c r="D56" t="s">
        <v>225</v>
      </c>
      <c r="E56" t="s">
        <v>226</v>
      </c>
      <c r="L56" s="1">
        <v>0</v>
      </c>
      <c r="M56" s="1">
        <v>-109000</v>
      </c>
      <c r="N56" s="1"/>
      <c r="O56" s="1">
        <v>0</v>
      </c>
      <c r="P56" s="1"/>
      <c r="Q56" s="1">
        <v>-216000</v>
      </c>
      <c r="R56" s="5">
        <v>-216000</v>
      </c>
      <c r="S56" s="1">
        <v>-249000</v>
      </c>
      <c r="T56" s="1">
        <v>-249000</v>
      </c>
      <c r="U56" s="1">
        <v>-58850</v>
      </c>
    </row>
    <row r="57" spans="1:27" x14ac:dyDescent="0.4">
      <c r="A57" t="s">
        <v>133</v>
      </c>
      <c r="B57" t="s">
        <v>134</v>
      </c>
      <c r="C57" t="s">
        <v>27</v>
      </c>
      <c r="D57" t="s">
        <v>227</v>
      </c>
      <c r="E57" t="s">
        <v>44</v>
      </c>
      <c r="L57" s="1">
        <v>-100000</v>
      </c>
      <c r="M57" s="1">
        <v>-100000</v>
      </c>
      <c r="N57" s="1"/>
      <c r="O57" s="1">
        <v>-84486</v>
      </c>
      <c r="P57" s="1"/>
      <c r="Q57" s="1">
        <v>-100000</v>
      </c>
      <c r="R57" s="1">
        <v>-100000</v>
      </c>
      <c r="S57" s="1">
        <v>-100000</v>
      </c>
      <c r="T57" s="1">
        <v>-100000</v>
      </c>
      <c r="U57" s="1">
        <v>-100000</v>
      </c>
      <c r="V57" s="1"/>
      <c r="W57" s="1">
        <v>-100000</v>
      </c>
      <c r="X57" s="1">
        <v>-100000</v>
      </c>
    </row>
    <row r="58" spans="1:27" x14ac:dyDescent="0.4">
      <c r="A58" s="2">
        <v>100</v>
      </c>
      <c r="B58" s="2" t="s">
        <v>27</v>
      </c>
      <c r="C58" s="2"/>
      <c r="D58" s="2"/>
      <c r="E58" s="2"/>
      <c r="F58" s="2"/>
      <c r="G58" s="2"/>
      <c r="H58" s="2"/>
      <c r="I58" s="2"/>
      <c r="J58" s="2"/>
      <c r="K58" s="2"/>
      <c r="L58" s="3">
        <f>SUM(L42:L57)</f>
        <v>-6217000</v>
      </c>
      <c r="M58" s="3">
        <f>SUM(M43:M57)</f>
        <v>-6593000</v>
      </c>
      <c r="N58" s="3"/>
      <c r="O58" s="3">
        <f t="shared" ref="O58:X58" si="1">SUM(O43:O57)</f>
        <v>-6601554</v>
      </c>
      <c r="P58" s="3">
        <f t="shared" si="1"/>
        <v>-4841916</v>
      </c>
      <c r="Q58" s="3">
        <f t="shared" si="1"/>
        <v>-5320200</v>
      </c>
      <c r="R58" s="3">
        <f t="shared" si="1"/>
        <v>-5820200</v>
      </c>
      <c r="S58" s="3">
        <f t="shared" si="1"/>
        <v>-5162500</v>
      </c>
      <c r="T58" s="3">
        <f t="shared" si="1"/>
        <v>-5536000</v>
      </c>
      <c r="U58" s="3">
        <f t="shared" si="1"/>
        <v>-5586850</v>
      </c>
      <c r="V58" s="3">
        <f t="shared" si="1"/>
        <v>-5572219</v>
      </c>
      <c r="W58" s="3">
        <f t="shared" si="1"/>
        <v>-5799300</v>
      </c>
      <c r="X58" s="3">
        <f t="shared" si="1"/>
        <v>-5738000</v>
      </c>
    </row>
    <row r="59" spans="1:27" x14ac:dyDescent="0.4">
      <c r="L59" s="1"/>
      <c r="M59" s="1"/>
      <c r="N59" s="1"/>
      <c r="O59" s="1"/>
      <c r="P59" s="1"/>
      <c r="Q59" s="1"/>
    </row>
    <row r="60" spans="1:27" x14ac:dyDescent="0.4">
      <c r="L60" s="1"/>
      <c r="M60" s="1"/>
      <c r="N60" s="1"/>
      <c r="O60" s="1"/>
      <c r="P60" s="1"/>
      <c r="Q60" s="1"/>
    </row>
    <row r="61" spans="1:27" x14ac:dyDescent="0.4">
      <c r="A61" t="s">
        <v>228</v>
      </c>
      <c r="B61" t="s">
        <v>229</v>
      </c>
      <c r="C61" t="s">
        <v>15</v>
      </c>
      <c r="D61" t="s">
        <v>135</v>
      </c>
      <c r="E61" t="s">
        <v>136</v>
      </c>
      <c r="L61" s="1">
        <v>6340000</v>
      </c>
      <c r="M61" s="1">
        <v>6260000</v>
      </c>
      <c r="N61" s="1"/>
      <c r="O61" s="1">
        <v>7051677</v>
      </c>
      <c r="P61" s="1">
        <v>7607976</v>
      </c>
      <c r="Q61" s="1">
        <v>8700000</v>
      </c>
      <c r="R61" s="1">
        <v>9070000</v>
      </c>
      <c r="S61" s="1">
        <v>9650000</v>
      </c>
      <c r="T61" s="1">
        <v>9450000</v>
      </c>
      <c r="U61" s="1">
        <v>9231000</v>
      </c>
      <c r="V61" s="1">
        <v>8014958</v>
      </c>
      <c r="W61" s="1">
        <v>9540000</v>
      </c>
      <c r="X61" s="1">
        <v>11000000</v>
      </c>
      <c r="AA61" s="1"/>
    </row>
    <row r="62" spans="1:27" x14ac:dyDescent="0.4">
      <c r="A62" t="s">
        <v>228</v>
      </c>
      <c r="B62" t="s">
        <v>229</v>
      </c>
      <c r="C62" t="s">
        <v>15</v>
      </c>
      <c r="D62" t="s">
        <v>138</v>
      </c>
      <c r="E62" t="s">
        <v>139</v>
      </c>
      <c r="L62" s="1">
        <v>180000</v>
      </c>
      <c r="M62" s="1">
        <v>180000</v>
      </c>
      <c r="N62" s="1"/>
      <c r="O62" s="1">
        <v>103683</v>
      </c>
      <c r="P62" s="1">
        <v>76000</v>
      </c>
      <c r="Q62" s="1">
        <v>111000</v>
      </c>
      <c r="R62" s="1">
        <v>111000</v>
      </c>
      <c r="S62" s="1">
        <v>100000</v>
      </c>
      <c r="T62" s="1">
        <v>180000</v>
      </c>
      <c r="U62" s="1">
        <v>150000</v>
      </c>
      <c r="V62" s="1">
        <v>157125</v>
      </c>
      <c r="W62" s="1">
        <v>150000</v>
      </c>
      <c r="X62" s="1">
        <v>190000</v>
      </c>
      <c r="AA62" s="1"/>
    </row>
    <row r="63" spans="1:27" x14ac:dyDescent="0.4">
      <c r="A63" t="s">
        <v>228</v>
      </c>
      <c r="B63" t="s">
        <v>229</v>
      </c>
      <c r="C63" t="s">
        <v>15</v>
      </c>
      <c r="D63" t="s">
        <v>140</v>
      </c>
      <c r="E63" t="s">
        <v>141</v>
      </c>
      <c r="L63" s="1">
        <v>820000</v>
      </c>
      <c r="M63" s="1">
        <v>810000</v>
      </c>
      <c r="N63" s="1"/>
      <c r="O63" s="1">
        <v>0</v>
      </c>
      <c r="P63" s="1"/>
      <c r="Q63" s="1"/>
      <c r="X63" s="1"/>
      <c r="AA63" s="1"/>
    </row>
    <row r="64" spans="1:27" x14ac:dyDescent="0.4">
      <c r="A64" t="s">
        <v>228</v>
      </c>
      <c r="B64" t="s">
        <v>229</v>
      </c>
      <c r="C64" t="s">
        <v>15</v>
      </c>
      <c r="D64" t="s">
        <v>230</v>
      </c>
      <c r="E64" t="s">
        <v>231</v>
      </c>
      <c r="L64" s="1">
        <v>150000</v>
      </c>
      <c r="M64" s="1">
        <v>250000</v>
      </c>
      <c r="N64" s="1"/>
      <c r="O64" s="1">
        <v>279058</v>
      </c>
      <c r="P64" s="1">
        <v>177445</v>
      </c>
      <c r="Q64" s="1">
        <v>350000</v>
      </c>
      <c r="R64" s="1"/>
      <c r="S64" s="1">
        <v>200000</v>
      </c>
      <c r="T64" s="1">
        <v>250000</v>
      </c>
      <c r="U64" s="1">
        <v>120000</v>
      </c>
      <c r="V64" s="1">
        <v>432833</v>
      </c>
      <c r="W64" s="1">
        <v>270000</v>
      </c>
      <c r="X64" s="1">
        <v>0</v>
      </c>
      <c r="AA64" s="1"/>
    </row>
    <row r="65" spans="1:27" x14ac:dyDescent="0.4">
      <c r="A65" s="4">
        <v>200</v>
      </c>
      <c r="B65" t="s">
        <v>229</v>
      </c>
      <c r="C65" t="s">
        <v>15</v>
      </c>
      <c r="D65" s="4">
        <v>10201</v>
      </c>
      <c r="E65" t="s">
        <v>232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X65" s="1">
        <v>100000</v>
      </c>
      <c r="AA65" s="1"/>
    </row>
    <row r="66" spans="1:27" x14ac:dyDescent="0.4">
      <c r="A66" s="4">
        <v>200</v>
      </c>
      <c r="B66" t="s">
        <v>229</v>
      </c>
      <c r="C66" t="s">
        <v>15</v>
      </c>
      <c r="D66" s="4">
        <v>10400</v>
      </c>
      <c r="E66" t="s">
        <v>233</v>
      </c>
      <c r="L66" s="1"/>
      <c r="M66" s="1"/>
      <c r="N66" s="1"/>
      <c r="O66" s="1"/>
      <c r="P66" s="1">
        <v>4662</v>
      </c>
      <c r="Q66" s="1"/>
      <c r="R66" s="1"/>
      <c r="S66" s="1"/>
      <c r="T66" s="1"/>
      <c r="V66" s="1">
        <v>18780</v>
      </c>
      <c r="W66" s="1">
        <v>10000</v>
      </c>
      <c r="X66" s="1"/>
      <c r="AA66" s="1"/>
    </row>
    <row r="67" spans="1:27" x14ac:dyDescent="0.4">
      <c r="A67" t="s">
        <v>228</v>
      </c>
      <c r="B67" t="s">
        <v>229</v>
      </c>
      <c r="C67" t="s">
        <v>15</v>
      </c>
      <c r="D67" t="s">
        <v>142</v>
      </c>
      <c r="E67" t="s">
        <v>143</v>
      </c>
      <c r="L67" s="1">
        <v>85000</v>
      </c>
      <c r="M67" s="1">
        <v>100000</v>
      </c>
      <c r="N67" s="1"/>
      <c r="O67" s="1">
        <v>83297</v>
      </c>
      <c r="P67" s="1">
        <v>39940</v>
      </c>
      <c r="Q67" s="1">
        <v>30000</v>
      </c>
      <c r="R67" s="1">
        <v>19000</v>
      </c>
      <c r="S67" s="1">
        <v>40000</v>
      </c>
      <c r="T67" s="1">
        <v>80000</v>
      </c>
      <c r="U67" s="1">
        <v>80000</v>
      </c>
      <c r="V67" s="1">
        <v>74409</v>
      </c>
      <c r="W67" s="1">
        <v>80000</v>
      </c>
      <c r="X67" s="1">
        <v>85000</v>
      </c>
      <c r="AA67" s="1"/>
    </row>
    <row r="68" spans="1:27" x14ac:dyDescent="0.4">
      <c r="A68" t="s">
        <v>228</v>
      </c>
      <c r="B68" t="s">
        <v>229</v>
      </c>
      <c r="C68" t="s">
        <v>15</v>
      </c>
      <c r="D68" t="s">
        <v>234</v>
      </c>
      <c r="E68" t="s">
        <v>235</v>
      </c>
      <c r="L68" s="1">
        <v>50000</v>
      </c>
      <c r="M68" s="1">
        <v>50000</v>
      </c>
      <c r="N68" s="1"/>
      <c r="O68" s="1">
        <v>42000</v>
      </c>
      <c r="P68" s="1">
        <v>58800</v>
      </c>
      <c r="Q68" s="1">
        <v>70000</v>
      </c>
      <c r="R68" s="1">
        <v>40000</v>
      </c>
      <c r="S68" s="1">
        <v>70000</v>
      </c>
      <c r="T68" s="1"/>
      <c r="U68" s="1">
        <v>0</v>
      </c>
      <c r="V68" s="1"/>
      <c r="X68" s="1"/>
      <c r="AA68" s="1"/>
    </row>
    <row r="69" spans="1:27" x14ac:dyDescent="0.4">
      <c r="A69" t="s">
        <v>228</v>
      </c>
      <c r="B69" t="s">
        <v>229</v>
      </c>
      <c r="C69" t="s">
        <v>15</v>
      </c>
      <c r="D69" t="s">
        <v>146</v>
      </c>
      <c r="E69" t="s">
        <v>147</v>
      </c>
      <c r="L69" s="1">
        <v>1330000</v>
      </c>
      <c r="M69" s="1">
        <v>1435000</v>
      </c>
      <c r="N69" s="1"/>
      <c r="O69" s="1">
        <v>984892</v>
      </c>
      <c r="P69" s="1">
        <v>1153967</v>
      </c>
      <c r="Q69" s="1">
        <v>1600000</v>
      </c>
      <c r="R69" s="1">
        <v>1658000</v>
      </c>
      <c r="S69" s="1">
        <v>1580000</v>
      </c>
      <c r="T69" s="1">
        <v>1580000</v>
      </c>
      <c r="U69" s="1">
        <v>1992700</v>
      </c>
      <c r="V69" s="1">
        <v>1888211</v>
      </c>
      <c r="W69" s="1">
        <v>2006700</v>
      </c>
      <c r="X69" s="1">
        <v>2307000</v>
      </c>
      <c r="Y69" s="1"/>
      <c r="AA69" s="1"/>
    </row>
    <row r="70" spans="1:27" x14ac:dyDescent="0.4">
      <c r="A70" t="s">
        <v>228</v>
      </c>
      <c r="B70" t="s">
        <v>229</v>
      </c>
      <c r="C70" t="s">
        <v>15</v>
      </c>
      <c r="D70" t="s">
        <v>148</v>
      </c>
      <c r="E70" t="s">
        <v>149</v>
      </c>
      <c r="L70" s="1">
        <v>40000</v>
      </c>
      <c r="M70" s="1">
        <v>40000</v>
      </c>
      <c r="N70" s="1"/>
      <c r="O70" s="1">
        <v>26718</v>
      </c>
      <c r="P70" s="1">
        <v>23332</v>
      </c>
      <c r="Q70" s="1">
        <v>37000</v>
      </c>
      <c r="R70" s="1">
        <v>37000</v>
      </c>
      <c r="S70" s="1">
        <v>30000</v>
      </c>
      <c r="T70" s="1">
        <v>30000</v>
      </c>
      <c r="U70" s="1">
        <v>35000</v>
      </c>
      <c r="V70" s="1">
        <v>27060</v>
      </c>
      <c r="W70" s="1">
        <v>30000</v>
      </c>
      <c r="X70" s="1">
        <v>35000</v>
      </c>
      <c r="AA70" s="1"/>
    </row>
    <row r="71" spans="1:27" x14ac:dyDescent="0.4">
      <c r="A71" t="s">
        <v>228</v>
      </c>
      <c r="B71" t="s">
        <v>229</v>
      </c>
      <c r="C71" t="s">
        <v>15</v>
      </c>
      <c r="D71" t="s">
        <v>150</v>
      </c>
      <c r="E71" t="s">
        <v>151</v>
      </c>
      <c r="L71" s="1">
        <v>1240000</v>
      </c>
      <c r="M71" s="1">
        <v>1260000</v>
      </c>
      <c r="N71" s="1"/>
      <c r="O71" s="1">
        <v>1120096</v>
      </c>
      <c r="P71" s="1">
        <v>1275491</v>
      </c>
      <c r="Q71" s="1">
        <v>1300000</v>
      </c>
      <c r="R71" s="1">
        <v>1538000</v>
      </c>
      <c r="S71" s="1">
        <v>1580000</v>
      </c>
      <c r="T71" s="1">
        <v>1580000</v>
      </c>
      <c r="U71" s="1">
        <v>1700000</v>
      </c>
      <c r="V71" s="1">
        <v>1489567</v>
      </c>
      <c r="W71" s="1">
        <v>1670000</v>
      </c>
      <c r="X71" s="1">
        <v>1875000</v>
      </c>
      <c r="AA71" s="1"/>
    </row>
    <row r="72" spans="1:27" x14ac:dyDescent="0.4">
      <c r="A72" t="s">
        <v>228</v>
      </c>
      <c r="B72" t="s">
        <v>229</v>
      </c>
      <c r="C72" t="s">
        <v>15</v>
      </c>
      <c r="D72" t="s">
        <v>154</v>
      </c>
      <c r="E72" t="s">
        <v>155</v>
      </c>
      <c r="L72" s="1">
        <v>140000</v>
      </c>
      <c r="M72" s="1">
        <v>75000</v>
      </c>
      <c r="N72" s="1"/>
      <c r="O72" s="1">
        <v>88967</v>
      </c>
      <c r="P72" s="1">
        <v>34273</v>
      </c>
      <c r="Q72" s="1">
        <v>60000</v>
      </c>
      <c r="R72" s="1">
        <v>75000</v>
      </c>
      <c r="S72" s="1">
        <v>40000</v>
      </c>
      <c r="T72" s="1">
        <v>80000</v>
      </c>
      <c r="U72" s="1">
        <v>70000</v>
      </c>
      <c r="V72" s="1">
        <v>116253</v>
      </c>
      <c r="W72" s="1">
        <v>110000</v>
      </c>
      <c r="X72" s="1">
        <v>141000</v>
      </c>
      <c r="AA72" s="1"/>
    </row>
    <row r="73" spans="1:27" x14ac:dyDescent="0.4">
      <c r="A73" t="s">
        <v>228</v>
      </c>
      <c r="B73" t="s">
        <v>229</v>
      </c>
      <c r="C73" t="s">
        <v>15</v>
      </c>
      <c r="D73" t="s">
        <v>156</v>
      </c>
      <c r="E73" t="s">
        <v>157</v>
      </c>
      <c r="L73" s="1">
        <v>20000</v>
      </c>
      <c r="M73" s="1">
        <v>110000</v>
      </c>
      <c r="N73" s="1"/>
      <c r="O73" s="1">
        <v>106947</v>
      </c>
      <c r="P73" s="1">
        <v>73024</v>
      </c>
      <c r="Q73" s="1">
        <v>60000</v>
      </c>
      <c r="R73" s="1">
        <v>75000</v>
      </c>
      <c r="S73" s="1">
        <v>60000</v>
      </c>
      <c r="T73" s="1">
        <v>90000</v>
      </c>
      <c r="U73" s="1">
        <v>70000</v>
      </c>
      <c r="V73" s="1">
        <v>89173</v>
      </c>
      <c r="W73" s="1">
        <v>70000</v>
      </c>
      <c r="X73" s="1">
        <v>50000</v>
      </c>
      <c r="AA73" s="1"/>
    </row>
    <row r="74" spans="1:27" x14ac:dyDescent="0.4">
      <c r="A74" s="4">
        <v>200</v>
      </c>
      <c r="B74" t="s">
        <v>229</v>
      </c>
      <c r="C74" t="s">
        <v>15</v>
      </c>
      <c r="D74" s="4">
        <v>11201</v>
      </c>
      <c r="E74" t="s">
        <v>236</v>
      </c>
      <c r="L74" s="1"/>
      <c r="M74" s="1"/>
      <c r="N74" s="1"/>
      <c r="O74" s="1"/>
      <c r="P74" s="1"/>
      <c r="Q74" s="1"/>
      <c r="R74" s="1"/>
      <c r="S74" s="1"/>
      <c r="T74" s="1">
        <v>250</v>
      </c>
      <c r="U74" s="1">
        <v>0</v>
      </c>
      <c r="V74" s="1">
        <v>2132</v>
      </c>
      <c r="W74" s="1">
        <v>3000</v>
      </c>
      <c r="X74" s="1"/>
      <c r="AA74" s="1"/>
    </row>
    <row r="75" spans="1:27" x14ac:dyDescent="0.4">
      <c r="A75" s="4">
        <v>200</v>
      </c>
      <c r="B75" t="s">
        <v>229</v>
      </c>
      <c r="C75" t="s">
        <v>15</v>
      </c>
      <c r="D75" s="4">
        <v>11210</v>
      </c>
      <c r="E75" t="s">
        <v>237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>
        <v>991</v>
      </c>
      <c r="W75" s="1"/>
      <c r="X75" s="1"/>
      <c r="AA75" s="1"/>
    </row>
    <row r="76" spans="1:27" x14ac:dyDescent="0.4">
      <c r="A76" t="s">
        <v>228</v>
      </c>
      <c r="B76" t="s">
        <v>229</v>
      </c>
      <c r="C76" t="s">
        <v>15</v>
      </c>
      <c r="D76" t="s">
        <v>160</v>
      </c>
      <c r="E76" t="s">
        <v>161</v>
      </c>
      <c r="L76" s="1">
        <v>0</v>
      </c>
      <c r="M76" s="1">
        <v>6000</v>
      </c>
      <c r="N76" s="1"/>
      <c r="O76" s="1">
        <v>2939</v>
      </c>
      <c r="P76" s="1">
        <v>85.22</v>
      </c>
      <c r="Q76" s="1"/>
      <c r="R76" s="1">
        <v>0</v>
      </c>
      <c r="U76">
        <v>0</v>
      </c>
      <c r="X76" s="1"/>
      <c r="AA76" s="1"/>
    </row>
    <row r="77" spans="1:27" x14ac:dyDescent="0.4">
      <c r="A77" t="s">
        <v>228</v>
      </c>
      <c r="B77" t="s">
        <v>229</v>
      </c>
      <c r="C77" t="s">
        <v>15</v>
      </c>
      <c r="D77" t="s">
        <v>162</v>
      </c>
      <c r="E77" t="s">
        <v>163</v>
      </c>
      <c r="L77" s="1">
        <v>0</v>
      </c>
      <c r="M77" s="1">
        <v>1000</v>
      </c>
      <c r="N77" s="1"/>
      <c r="O77" s="1">
        <v>754</v>
      </c>
      <c r="P77" s="1"/>
      <c r="Q77" s="1"/>
      <c r="R77" s="1">
        <v>0</v>
      </c>
      <c r="U77">
        <v>0</v>
      </c>
      <c r="X77" s="1"/>
      <c r="AA77" s="1"/>
    </row>
    <row r="78" spans="1:27" x14ac:dyDescent="0.4">
      <c r="A78" t="s">
        <v>228</v>
      </c>
      <c r="B78" t="s">
        <v>229</v>
      </c>
      <c r="C78" t="s">
        <v>15</v>
      </c>
      <c r="D78" t="s">
        <v>167</v>
      </c>
      <c r="E78" t="s">
        <v>168</v>
      </c>
      <c r="L78" s="1">
        <v>0</v>
      </c>
      <c r="M78" s="1">
        <v>100000</v>
      </c>
      <c r="N78" s="1"/>
      <c r="O78" s="1">
        <v>13084</v>
      </c>
      <c r="P78" s="1">
        <v>-11438</v>
      </c>
      <c r="Q78" s="1">
        <v>10000</v>
      </c>
      <c r="R78" s="1">
        <v>15000</v>
      </c>
      <c r="S78" s="1">
        <v>10000</v>
      </c>
      <c r="T78" s="1">
        <v>10000</v>
      </c>
      <c r="U78" s="1">
        <v>15000</v>
      </c>
      <c r="V78" s="1">
        <v>-14609</v>
      </c>
      <c r="W78" s="1">
        <v>-12000</v>
      </c>
      <c r="X78" s="1">
        <v>15000</v>
      </c>
      <c r="AA78" s="1"/>
    </row>
    <row r="79" spans="1:27" x14ac:dyDescent="0.4">
      <c r="A79" t="s">
        <v>228</v>
      </c>
      <c r="B79" t="s">
        <v>229</v>
      </c>
      <c r="C79" t="s">
        <v>15</v>
      </c>
      <c r="D79" t="s">
        <v>170</v>
      </c>
      <c r="E79" t="s">
        <v>171</v>
      </c>
      <c r="L79" s="1">
        <v>0</v>
      </c>
      <c r="M79" s="1">
        <v>45000</v>
      </c>
      <c r="N79" s="1"/>
      <c r="O79" s="1">
        <v>43774</v>
      </c>
      <c r="P79" s="1">
        <v>73250</v>
      </c>
      <c r="Q79" s="1">
        <v>40000</v>
      </c>
      <c r="R79" s="1">
        <v>10000</v>
      </c>
      <c r="S79" s="1">
        <v>30000</v>
      </c>
      <c r="T79" s="1">
        <v>90000</v>
      </c>
      <c r="U79" s="1">
        <v>50000</v>
      </c>
      <c r="V79" s="1">
        <v>52199</v>
      </c>
      <c r="W79" s="1">
        <v>70000</v>
      </c>
      <c r="X79" s="1">
        <v>60000</v>
      </c>
      <c r="AA79" s="1"/>
    </row>
    <row r="80" spans="1:27" x14ac:dyDescent="0.4">
      <c r="A80" t="s">
        <v>228</v>
      </c>
      <c r="B80" t="s">
        <v>229</v>
      </c>
      <c r="C80" t="s">
        <v>15</v>
      </c>
      <c r="D80" t="s">
        <v>172</v>
      </c>
      <c r="E80" t="s">
        <v>173</v>
      </c>
      <c r="L80" s="1">
        <v>0</v>
      </c>
      <c r="M80" s="1">
        <v>0</v>
      </c>
      <c r="N80" s="1"/>
      <c r="O80" s="1">
        <v>3000</v>
      </c>
      <c r="P80" s="1">
        <v>300</v>
      </c>
      <c r="Q80" s="1">
        <v>2000</v>
      </c>
      <c r="R80" s="1">
        <v>4000</v>
      </c>
      <c r="S80" s="1">
        <v>0</v>
      </c>
      <c r="T80" s="1"/>
      <c r="U80" s="1">
        <v>0</v>
      </c>
      <c r="V80" s="1">
        <v>200</v>
      </c>
      <c r="W80" s="1">
        <v>200</v>
      </c>
      <c r="X80" s="1">
        <v>50000</v>
      </c>
      <c r="AA80" s="1"/>
    </row>
    <row r="81" spans="1:27" x14ac:dyDescent="0.4">
      <c r="A81" t="s">
        <v>228</v>
      </c>
      <c r="B81" t="s">
        <v>229</v>
      </c>
      <c r="C81" t="s">
        <v>15</v>
      </c>
      <c r="D81" t="s">
        <v>174</v>
      </c>
      <c r="E81" t="s">
        <v>175</v>
      </c>
      <c r="L81" s="1">
        <v>117000</v>
      </c>
      <c r="M81" s="1">
        <v>75000</v>
      </c>
      <c r="N81" s="1"/>
      <c r="O81" s="1">
        <v>42642</v>
      </c>
      <c r="P81" s="1">
        <v>43223</v>
      </c>
      <c r="Q81" s="1">
        <v>50000</v>
      </c>
      <c r="R81" s="1">
        <v>50000</v>
      </c>
      <c r="S81" s="1">
        <v>50000</v>
      </c>
      <c r="T81" s="1">
        <v>60000</v>
      </c>
      <c r="U81" s="1">
        <v>40000</v>
      </c>
      <c r="V81" s="1">
        <v>42677</v>
      </c>
      <c r="W81" s="1">
        <v>50000</v>
      </c>
      <c r="X81" s="1">
        <v>65000</v>
      </c>
      <c r="AA81" s="1"/>
    </row>
    <row r="82" spans="1:27" x14ac:dyDescent="0.4">
      <c r="A82" t="s">
        <v>228</v>
      </c>
      <c r="B82" t="s">
        <v>229</v>
      </c>
      <c r="C82" t="s">
        <v>15</v>
      </c>
      <c r="D82" t="s">
        <v>238</v>
      </c>
      <c r="E82" t="s">
        <v>239</v>
      </c>
      <c r="L82" s="1">
        <v>0</v>
      </c>
      <c r="M82" s="1">
        <v>125000</v>
      </c>
      <c r="N82" s="1"/>
      <c r="O82" s="1">
        <v>274695</v>
      </c>
      <c r="P82" s="1">
        <v>218256</v>
      </c>
      <c r="Q82" s="1">
        <v>170000</v>
      </c>
      <c r="R82" s="1">
        <v>100000</v>
      </c>
      <c r="S82" s="1">
        <v>100000</v>
      </c>
      <c r="T82" s="1">
        <v>300000</v>
      </c>
      <c r="U82" s="1">
        <v>150000</v>
      </c>
      <c r="V82" s="1">
        <v>262579</v>
      </c>
      <c r="W82" s="1">
        <v>120000</v>
      </c>
      <c r="X82" s="1">
        <v>160000</v>
      </c>
      <c r="Y82" t="s">
        <v>240</v>
      </c>
      <c r="AA82" s="1"/>
    </row>
    <row r="83" spans="1:27" x14ac:dyDescent="0.4">
      <c r="A83" t="s">
        <v>228</v>
      </c>
      <c r="B83" t="s">
        <v>229</v>
      </c>
      <c r="C83" t="s">
        <v>15</v>
      </c>
      <c r="D83" t="s">
        <v>177</v>
      </c>
      <c r="E83" t="s">
        <v>178</v>
      </c>
      <c r="L83" s="1">
        <v>0</v>
      </c>
      <c r="M83" s="1">
        <v>0</v>
      </c>
      <c r="N83" s="1"/>
      <c r="O83" s="1">
        <v>4066</v>
      </c>
      <c r="P83" s="1">
        <v>1302</v>
      </c>
      <c r="Q83" s="1">
        <v>3000</v>
      </c>
      <c r="R83" s="1">
        <v>3000</v>
      </c>
      <c r="S83" s="1">
        <v>3000</v>
      </c>
      <c r="T83" s="1">
        <v>6000</v>
      </c>
      <c r="U83" s="1">
        <v>3000</v>
      </c>
      <c r="V83" s="1">
        <v>4262</v>
      </c>
      <c r="W83" s="1">
        <v>5000</v>
      </c>
      <c r="X83" s="1">
        <v>6000</v>
      </c>
      <c r="AA83" s="1"/>
    </row>
    <row r="84" spans="1:27" x14ac:dyDescent="0.4">
      <c r="A84" t="s">
        <v>228</v>
      </c>
      <c r="B84" t="s">
        <v>229</v>
      </c>
      <c r="C84" t="s">
        <v>15</v>
      </c>
      <c r="D84" t="s">
        <v>241</v>
      </c>
      <c r="E84" t="s">
        <v>242</v>
      </c>
      <c r="L84" s="1">
        <v>1000000</v>
      </c>
      <c r="M84" s="1">
        <v>1000000</v>
      </c>
      <c r="N84" s="1"/>
      <c r="O84" s="1">
        <v>994724</v>
      </c>
      <c r="P84" s="1">
        <v>654808</v>
      </c>
      <c r="Q84" s="1">
        <v>1000000</v>
      </c>
      <c r="R84" s="1">
        <v>1000000</v>
      </c>
      <c r="S84" s="1">
        <v>1100000</v>
      </c>
      <c r="T84" s="1">
        <v>2015000</v>
      </c>
      <c r="U84" s="1">
        <v>1623000</v>
      </c>
      <c r="V84" s="1">
        <v>1040426</v>
      </c>
      <c r="W84" s="1">
        <v>1530000</v>
      </c>
      <c r="X84" s="1">
        <v>1600000</v>
      </c>
      <c r="AA84" s="1"/>
    </row>
    <row r="85" spans="1:27" x14ac:dyDescent="0.4">
      <c r="A85" t="s">
        <v>228</v>
      </c>
      <c r="B85" t="s">
        <v>229</v>
      </c>
      <c r="C85" t="s">
        <v>15</v>
      </c>
      <c r="D85" t="s">
        <v>179</v>
      </c>
      <c r="E85" t="s">
        <v>180</v>
      </c>
      <c r="L85" s="1">
        <v>350000</v>
      </c>
      <c r="M85" s="1">
        <v>320000</v>
      </c>
      <c r="N85" s="1"/>
      <c r="O85" s="1">
        <v>294448</v>
      </c>
      <c r="P85" s="1">
        <v>311537</v>
      </c>
      <c r="Q85" s="1">
        <v>320000</v>
      </c>
      <c r="R85" s="1">
        <v>300000</v>
      </c>
      <c r="S85" s="1">
        <v>320000</v>
      </c>
      <c r="T85" s="1">
        <v>331000</v>
      </c>
      <c r="U85" s="1">
        <v>330000</v>
      </c>
      <c r="V85" s="1">
        <v>373011</v>
      </c>
      <c r="W85" s="1">
        <v>380000</v>
      </c>
      <c r="X85" s="1">
        <v>430000</v>
      </c>
      <c r="AA85" s="1"/>
    </row>
    <row r="86" spans="1:27" x14ac:dyDescent="0.4">
      <c r="A86" t="s">
        <v>228</v>
      </c>
      <c r="B86" t="s">
        <v>229</v>
      </c>
      <c r="C86" t="s">
        <v>15</v>
      </c>
      <c r="D86" t="s">
        <v>243</v>
      </c>
      <c r="E86" t="s">
        <v>244</v>
      </c>
      <c r="H86" s="35" t="s">
        <v>245</v>
      </c>
      <c r="L86" s="1">
        <v>0</v>
      </c>
      <c r="M86" s="1">
        <v>0</v>
      </c>
      <c r="N86" s="1"/>
      <c r="O86" s="1">
        <v>0</v>
      </c>
      <c r="P86" s="1">
        <v>33600</v>
      </c>
      <c r="Q86" s="1">
        <v>33600</v>
      </c>
      <c r="X86" s="1"/>
      <c r="AA86" s="1"/>
    </row>
    <row r="87" spans="1:27" x14ac:dyDescent="0.4">
      <c r="A87" t="s">
        <v>228</v>
      </c>
      <c r="B87" t="s">
        <v>229</v>
      </c>
      <c r="C87" t="s">
        <v>15</v>
      </c>
      <c r="D87" t="s">
        <v>181</v>
      </c>
      <c r="E87" t="s">
        <v>182</v>
      </c>
      <c r="L87" s="1">
        <v>150000</v>
      </c>
      <c r="M87" s="1">
        <v>150000</v>
      </c>
      <c r="N87" s="1"/>
      <c r="O87" s="1">
        <v>126302</v>
      </c>
      <c r="P87" s="1">
        <v>79391</v>
      </c>
      <c r="Q87" s="1">
        <v>80000</v>
      </c>
      <c r="R87" s="1">
        <v>150000</v>
      </c>
      <c r="S87" s="1">
        <v>110000</v>
      </c>
      <c r="T87" s="1">
        <v>80000</v>
      </c>
      <c r="U87" s="1">
        <v>140000</v>
      </c>
      <c r="V87" s="1">
        <v>108869</v>
      </c>
      <c r="W87" s="1">
        <v>150000</v>
      </c>
      <c r="X87" s="1">
        <v>160000</v>
      </c>
      <c r="AA87" s="1"/>
    </row>
    <row r="88" spans="1:27" x14ac:dyDescent="0.4">
      <c r="A88" t="s">
        <v>228</v>
      </c>
      <c r="B88" t="s">
        <v>229</v>
      </c>
      <c r="C88" t="s">
        <v>15</v>
      </c>
      <c r="D88" t="s">
        <v>183</v>
      </c>
      <c r="E88" t="s">
        <v>184</v>
      </c>
      <c r="L88" s="1">
        <v>0</v>
      </c>
      <c r="M88" s="1">
        <v>16000</v>
      </c>
      <c r="N88" s="1"/>
      <c r="O88" s="1">
        <v>20769</v>
      </c>
      <c r="P88" s="1">
        <v>163095</v>
      </c>
      <c r="Q88" s="1">
        <v>100000</v>
      </c>
      <c r="R88" s="1">
        <v>30000</v>
      </c>
      <c r="S88" s="1">
        <v>180000</v>
      </c>
      <c r="T88" s="1">
        <v>200000</v>
      </c>
      <c r="U88" s="1">
        <v>200000</v>
      </c>
      <c r="V88" s="1">
        <v>195567</v>
      </c>
      <c r="W88" s="1">
        <v>200000</v>
      </c>
      <c r="X88" s="1">
        <v>250000</v>
      </c>
      <c r="AA88" s="1"/>
    </row>
    <row r="89" spans="1:27" x14ac:dyDescent="0.4">
      <c r="A89" t="s">
        <v>228</v>
      </c>
      <c r="B89" t="s">
        <v>229</v>
      </c>
      <c r="C89" t="s">
        <v>15</v>
      </c>
      <c r="D89" t="s">
        <v>185</v>
      </c>
      <c r="E89" t="s">
        <v>186</v>
      </c>
      <c r="L89" s="1">
        <v>100000</v>
      </c>
      <c r="M89" s="1">
        <v>100000</v>
      </c>
      <c r="N89" s="1"/>
      <c r="O89" s="1">
        <v>158155</v>
      </c>
      <c r="P89" s="1">
        <v>104659</v>
      </c>
      <c r="Q89" s="1">
        <v>120000</v>
      </c>
      <c r="R89" s="1">
        <v>120000</v>
      </c>
      <c r="S89" s="1">
        <v>120000</v>
      </c>
      <c r="T89" s="1">
        <v>120000</v>
      </c>
      <c r="U89" s="1">
        <v>70000</v>
      </c>
      <c r="V89" s="1">
        <v>127372</v>
      </c>
      <c r="W89" s="1">
        <v>70000</v>
      </c>
      <c r="X89" s="1">
        <v>140000</v>
      </c>
      <c r="AA89" s="1"/>
    </row>
    <row r="90" spans="1:27" x14ac:dyDescent="0.4">
      <c r="A90" t="s">
        <v>228</v>
      </c>
      <c r="B90" t="s">
        <v>229</v>
      </c>
      <c r="C90" t="s">
        <v>15</v>
      </c>
      <c r="D90" t="s">
        <v>189</v>
      </c>
      <c r="E90" t="s">
        <v>190</v>
      </c>
      <c r="L90" s="1">
        <v>100000</v>
      </c>
      <c r="M90" s="1">
        <v>75000</v>
      </c>
      <c r="N90" s="1"/>
      <c r="O90" s="1">
        <v>8643</v>
      </c>
      <c r="P90" s="1">
        <v>6081</v>
      </c>
      <c r="Q90" s="1">
        <v>10000</v>
      </c>
      <c r="R90" s="1">
        <v>10000</v>
      </c>
      <c r="S90" s="1">
        <v>10000</v>
      </c>
      <c r="T90" s="1">
        <v>5000</v>
      </c>
      <c r="U90" s="1">
        <v>0</v>
      </c>
      <c r="V90" s="1">
        <v>1209</v>
      </c>
      <c r="W90" s="1">
        <v>2000</v>
      </c>
      <c r="X90" s="1"/>
      <c r="AA90" s="1"/>
    </row>
    <row r="91" spans="1:27" x14ac:dyDescent="0.4">
      <c r="A91" t="s">
        <v>228</v>
      </c>
      <c r="B91" t="s">
        <v>229</v>
      </c>
      <c r="C91" t="s">
        <v>15</v>
      </c>
      <c r="D91" t="s">
        <v>246</v>
      </c>
      <c r="E91" t="s">
        <v>247</v>
      </c>
      <c r="L91" s="1">
        <v>100000</v>
      </c>
      <c r="M91" s="1">
        <v>75000</v>
      </c>
      <c r="N91" s="1"/>
      <c r="O91" s="1">
        <v>67058</v>
      </c>
      <c r="P91" s="1"/>
      <c r="Q91" s="1"/>
      <c r="R91" s="1">
        <v>70000</v>
      </c>
      <c r="X91" s="1"/>
      <c r="AA91" s="1"/>
    </row>
    <row r="92" spans="1:27" x14ac:dyDescent="0.4">
      <c r="A92" s="4">
        <v>200</v>
      </c>
      <c r="B92" t="s">
        <v>229</v>
      </c>
      <c r="C92" t="s">
        <v>15</v>
      </c>
      <c r="D92" t="s">
        <v>191</v>
      </c>
      <c r="E92" t="s">
        <v>192</v>
      </c>
      <c r="L92" s="1">
        <v>125000</v>
      </c>
      <c r="M92" s="1">
        <v>500000</v>
      </c>
      <c r="N92" s="1"/>
      <c r="O92" s="1">
        <v>786840</v>
      </c>
      <c r="P92" s="1">
        <v>170694</v>
      </c>
      <c r="Q92" s="1">
        <v>800000</v>
      </c>
      <c r="R92" s="1">
        <v>800000</v>
      </c>
      <c r="S92" s="1">
        <v>200000</v>
      </c>
      <c r="T92" s="1">
        <v>650000</v>
      </c>
      <c r="U92" s="1">
        <v>350000</v>
      </c>
      <c r="V92" s="1">
        <v>395444</v>
      </c>
      <c r="W92" s="1">
        <v>400000</v>
      </c>
      <c r="X92" s="1">
        <v>400000</v>
      </c>
      <c r="AA92" s="1"/>
    </row>
    <row r="93" spans="1:27" x14ac:dyDescent="0.4">
      <c r="A93" t="s">
        <v>228</v>
      </c>
      <c r="B93" t="s">
        <v>229</v>
      </c>
      <c r="C93" t="s">
        <v>15</v>
      </c>
      <c r="D93" s="4">
        <v>12500</v>
      </c>
      <c r="E93" t="s">
        <v>248</v>
      </c>
      <c r="L93" s="1">
        <v>0</v>
      </c>
      <c r="M93" s="1">
        <v>0</v>
      </c>
      <c r="N93" s="1"/>
      <c r="O93" s="1">
        <v>0</v>
      </c>
      <c r="P93" s="1">
        <v>714.24</v>
      </c>
      <c r="Q93" s="1"/>
      <c r="S93" s="1">
        <v>0</v>
      </c>
      <c r="T93" s="1"/>
      <c r="U93">
        <v>0</v>
      </c>
      <c r="X93" s="1"/>
      <c r="AA93" s="1"/>
    </row>
    <row r="94" spans="1:27" x14ac:dyDescent="0.4">
      <c r="A94" t="s">
        <v>228</v>
      </c>
      <c r="B94" t="s">
        <v>229</v>
      </c>
      <c r="C94" t="s">
        <v>15</v>
      </c>
      <c r="D94" t="s">
        <v>249</v>
      </c>
      <c r="E94" t="s">
        <v>250</v>
      </c>
      <c r="L94" s="1">
        <v>100000</v>
      </c>
      <c r="M94" s="1">
        <v>75000</v>
      </c>
      <c r="N94" s="1"/>
      <c r="O94" s="1">
        <v>86483</v>
      </c>
      <c r="P94" s="1">
        <v>37725</v>
      </c>
      <c r="Q94" s="1">
        <v>90000</v>
      </c>
      <c r="R94" s="1">
        <v>90000</v>
      </c>
      <c r="S94" s="1">
        <v>70000</v>
      </c>
      <c r="T94" s="1">
        <v>30000</v>
      </c>
      <c r="U94" s="1">
        <v>20000</v>
      </c>
      <c r="V94" s="1">
        <v>62286</v>
      </c>
      <c r="W94" s="1">
        <v>55000</v>
      </c>
      <c r="X94" s="1">
        <v>75000</v>
      </c>
      <c r="AA94" s="1"/>
    </row>
    <row r="95" spans="1:27" x14ac:dyDescent="0.4">
      <c r="A95" t="s">
        <v>228</v>
      </c>
      <c r="B95" t="s">
        <v>229</v>
      </c>
      <c r="C95" t="s">
        <v>15</v>
      </c>
      <c r="D95" t="s">
        <v>251</v>
      </c>
      <c r="E95" t="s">
        <v>252</v>
      </c>
      <c r="L95" s="1">
        <v>210000</v>
      </c>
      <c r="M95" s="1">
        <v>125000</v>
      </c>
      <c r="N95" s="1"/>
      <c r="O95" s="1">
        <v>161462</v>
      </c>
      <c r="P95" s="1">
        <v>195008</v>
      </c>
      <c r="Q95" s="1">
        <v>170000</v>
      </c>
      <c r="R95" s="1">
        <v>170000</v>
      </c>
      <c r="S95" s="1">
        <v>200000</v>
      </c>
      <c r="T95" s="1">
        <v>200000</v>
      </c>
      <c r="U95" s="1">
        <v>250000</v>
      </c>
      <c r="V95" s="1">
        <v>117499</v>
      </c>
      <c r="W95" s="1">
        <v>170000</v>
      </c>
      <c r="X95" s="1">
        <v>180000</v>
      </c>
      <c r="AA95" s="1"/>
    </row>
    <row r="96" spans="1:27" x14ac:dyDescent="0.4">
      <c r="A96" t="s">
        <v>228</v>
      </c>
      <c r="B96" t="s">
        <v>229</v>
      </c>
      <c r="C96" t="s">
        <v>15</v>
      </c>
      <c r="D96" t="s">
        <v>193</v>
      </c>
      <c r="E96" t="s">
        <v>253</v>
      </c>
      <c r="L96" s="1">
        <v>60000</v>
      </c>
      <c r="M96" s="1">
        <v>60000</v>
      </c>
      <c r="N96" s="1"/>
      <c r="O96" s="1">
        <v>55551</v>
      </c>
      <c r="P96" s="1"/>
      <c r="Q96" s="1">
        <v>60000</v>
      </c>
      <c r="R96" s="1">
        <v>60000</v>
      </c>
      <c r="S96" s="1">
        <v>0</v>
      </c>
      <c r="T96" s="1"/>
      <c r="U96" s="1">
        <v>0</v>
      </c>
      <c r="V96" s="1">
        <v>56985</v>
      </c>
      <c r="X96" s="1"/>
      <c r="AA96" s="1"/>
    </row>
    <row r="97" spans="1:27" x14ac:dyDescent="0.4">
      <c r="A97" s="4">
        <v>200</v>
      </c>
      <c r="B97" t="s">
        <v>229</v>
      </c>
      <c r="C97" t="s">
        <v>15</v>
      </c>
      <c r="D97" s="4">
        <v>13300</v>
      </c>
      <c r="E97" t="s">
        <v>254</v>
      </c>
      <c r="L97" s="1"/>
      <c r="M97" s="1"/>
      <c r="N97" s="1"/>
      <c r="O97" s="1"/>
      <c r="P97" s="1"/>
      <c r="Q97" s="1">
        <v>420000</v>
      </c>
      <c r="R97" s="1">
        <v>420000</v>
      </c>
      <c r="S97" s="28">
        <v>420000</v>
      </c>
      <c r="T97" s="28">
        <v>420000</v>
      </c>
      <c r="U97" s="1">
        <v>450000</v>
      </c>
      <c r="V97" s="1"/>
      <c r="W97" s="1">
        <v>450000</v>
      </c>
      <c r="X97" s="1">
        <v>470000</v>
      </c>
      <c r="AA97" s="1"/>
    </row>
    <row r="98" spans="1:27" x14ac:dyDescent="0.4">
      <c r="A98" t="s">
        <v>228</v>
      </c>
      <c r="B98" t="s">
        <v>229</v>
      </c>
      <c r="C98" t="s">
        <v>15</v>
      </c>
      <c r="D98" t="s">
        <v>198</v>
      </c>
      <c r="E98" t="s">
        <v>12</v>
      </c>
      <c r="L98" s="1">
        <v>475000</v>
      </c>
      <c r="M98" s="1">
        <v>475000</v>
      </c>
      <c r="N98" s="1"/>
      <c r="O98" s="1">
        <v>606192</v>
      </c>
      <c r="P98" s="1">
        <v>410706</v>
      </c>
      <c r="Q98" s="1">
        <v>640000</v>
      </c>
      <c r="R98" s="1">
        <v>640000</v>
      </c>
      <c r="S98" s="1">
        <v>700000</v>
      </c>
      <c r="T98" s="1">
        <v>700000</v>
      </c>
      <c r="U98" s="1">
        <v>700000</v>
      </c>
      <c r="V98" s="1">
        <v>681169</v>
      </c>
      <c r="W98" s="1">
        <v>700000</v>
      </c>
      <c r="X98" s="1">
        <v>1000000</v>
      </c>
      <c r="AA98" s="1"/>
    </row>
    <row r="99" spans="1:27" x14ac:dyDescent="0.4">
      <c r="A99" t="s">
        <v>228</v>
      </c>
      <c r="B99" t="s">
        <v>229</v>
      </c>
      <c r="C99" t="s">
        <v>15</v>
      </c>
      <c r="D99" t="s">
        <v>255</v>
      </c>
      <c r="E99" t="s">
        <v>256</v>
      </c>
      <c r="L99" s="1">
        <v>380000</v>
      </c>
      <c r="M99" s="1">
        <v>380000</v>
      </c>
      <c r="N99" s="1"/>
      <c r="O99" s="1">
        <v>380000</v>
      </c>
      <c r="P99" s="1">
        <v>380000</v>
      </c>
      <c r="Q99" s="1">
        <v>380000</v>
      </c>
      <c r="R99" s="1">
        <v>380000</v>
      </c>
      <c r="S99" s="1">
        <v>380000</v>
      </c>
      <c r="T99" s="1">
        <v>380000</v>
      </c>
      <c r="U99" s="1">
        <v>380000</v>
      </c>
      <c r="V99" s="1">
        <v>380000</v>
      </c>
      <c r="W99" s="1">
        <v>380000</v>
      </c>
      <c r="X99" s="1">
        <v>380000</v>
      </c>
      <c r="AA99" s="1"/>
    </row>
    <row r="100" spans="1:27" x14ac:dyDescent="0.4">
      <c r="A100" s="4">
        <v>200</v>
      </c>
      <c r="B100" t="s">
        <v>229</v>
      </c>
      <c r="C100" t="s">
        <v>15</v>
      </c>
      <c r="D100" s="4">
        <v>14700</v>
      </c>
      <c r="E100" t="s">
        <v>199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X100" s="1"/>
      <c r="AA100" s="1"/>
    </row>
    <row r="101" spans="1:27" x14ac:dyDescent="0.4">
      <c r="A101" t="s">
        <v>228</v>
      </c>
      <c r="B101" t="s">
        <v>229</v>
      </c>
      <c r="C101" t="s">
        <v>15</v>
      </c>
      <c r="D101" t="s">
        <v>257</v>
      </c>
      <c r="E101" t="s">
        <v>33</v>
      </c>
      <c r="L101" s="1">
        <v>0</v>
      </c>
      <c r="M101" s="1">
        <v>1000</v>
      </c>
      <c r="N101" s="1"/>
      <c r="O101" s="1">
        <v>3316</v>
      </c>
      <c r="P101" s="1">
        <v>761</v>
      </c>
      <c r="Q101" s="1">
        <v>3000</v>
      </c>
      <c r="R101" s="1">
        <v>3000</v>
      </c>
      <c r="S101" s="1">
        <v>3000</v>
      </c>
      <c r="T101" s="1">
        <v>3000</v>
      </c>
      <c r="U101" s="1">
        <v>3000</v>
      </c>
      <c r="V101" s="1"/>
      <c r="X101" s="1"/>
      <c r="AA101" s="1"/>
    </row>
    <row r="102" spans="1:27" x14ac:dyDescent="0.4">
      <c r="A102" s="4">
        <v>200</v>
      </c>
      <c r="B102" t="s">
        <v>229</v>
      </c>
      <c r="C102" t="s">
        <v>15</v>
      </c>
      <c r="D102" s="4">
        <v>15400</v>
      </c>
      <c r="E102" t="s">
        <v>35</v>
      </c>
      <c r="L102" s="1"/>
      <c r="M102" s="1"/>
      <c r="N102" s="1"/>
      <c r="O102" s="1"/>
      <c r="P102" s="1"/>
      <c r="Q102" s="1"/>
      <c r="R102" s="1"/>
      <c r="S102" s="1"/>
      <c r="T102" s="1">
        <v>220000</v>
      </c>
      <c r="U102" s="1"/>
      <c r="V102" s="1"/>
      <c r="X102" s="1"/>
      <c r="AA102" s="1"/>
    </row>
    <row r="103" spans="1:27" x14ac:dyDescent="0.4">
      <c r="A103" s="4">
        <v>200</v>
      </c>
      <c r="B103" t="s">
        <v>229</v>
      </c>
      <c r="C103" t="s">
        <v>15</v>
      </c>
      <c r="D103" s="4">
        <v>15700</v>
      </c>
      <c r="E103" t="s">
        <v>258</v>
      </c>
      <c r="L103" s="1"/>
      <c r="M103" s="1"/>
      <c r="N103" s="1"/>
      <c r="O103" s="1">
        <v>269729</v>
      </c>
      <c r="P103" s="1"/>
      <c r="Q103" s="1"/>
      <c r="R103" s="1"/>
      <c r="T103" s="1">
        <v>500000</v>
      </c>
      <c r="X103" s="1"/>
      <c r="AA103" s="1"/>
    </row>
    <row r="104" spans="1:27" x14ac:dyDescent="0.4">
      <c r="A104" t="s">
        <v>228</v>
      </c>
      <c r="B104" t="s">
        <v>229</v>
      </c>
      <c r="C104" t="s">
        <v>15</v>
      </c>
      <c r="D104" t="s">
        <v>202</v>
      </c>
      <c r="E104" t="s">
        <v>36</v>
      </c>
      <c r="L104" s="1">
        <v>2000000</v>
      </c>
      <c r="M104" s="1">
        <v>2000000</v>
      </c>
      <c r="N104" s="1"/>
      <c r="O104" s="1">
        <v>3496672</v>
      </c>
      <c r="P104" s="1"/>
      <c r="Q104" s="1">
        <v>3700000</v>
      </c>
      <c r="R104" s="1">
        <v>3700000</v>
      </c>
      <c r="S104" s="1">
        <v>4000000</v>
      </c>
      <c r="T104" s="1">
        <v>4000000</v>
      </c>
      <c r="U104" s="1">
        <v>3500000</v>
      </c>
      <c r="V104" s="1"/>
      <c r="W104" s="1">
        <v>3500000</v>
      </c>
      <c r="X104" s="1">
        <v>2200000</v>
      </c>
      <c r="AA104" s="1"/>
    </row>
    <row r="105" spans="1:27" x14ac:dyDescent="0.4">
      <c r="A105" s="2">
        <v>200</v>
      </c>
      <c r="B105" s="2" t="s">
        <v>15</v>
      </c>
      <c r="C105" s="2"/>
      <c r="D105" s="2"/>
      <c r="E105" s="2"/>
      <c r="F105" s="2"/>
      <c r="G105" s="2"/>
      <c r="H105" s="2"/>
      <c r="I105" s="2"/>
      <c r="J105" s="2"/>
      <c r="K105" s="2"/>
      <c r="L105" s="3">
        <f>SUM(L61:L104)</f>
        <v>15662000</v>
      </c>
      <c r="M105" s="3">
        <f>SUM(M61:M104)</f>
        <v>16274000</v>
      </c>
      <c r="N105" s="3"/>
      <c r="O105" s="3">
        <f t="shared" ref="O105:X105" si="2">SUM(O61:O104)</f>
        <v>17788633</v>
      </c>
      <c r="P105" s="3">
        <f t="shared" si="2"/>
        <v>13398667.460000001</v>
      </c>
      <c r="Q105" s="3">
        <f t="shared" si="2"/>
        <v>20519600</v>
      </c>
      <c r="R105" s="3">
        <f t="shared" si="2"/>
        <v>20748000</v>
      </c>
      <c r="S105" s="3">
        <f t="shared" si="2"/>
        <v>21356000</v>
      </c>
      <c r="T105" s="3">
        <f t="shared" si="2"/>
        <v>23640250</v>
      </c>
      <c r="U105" s="3">
        <f t="shared" si="2"/>
        <v>21722700</v>
      </c>
      <c r="V105" s="3">
        <f t="shared" si="2"/>
        <v>16198637</v>
      </c>
      <c r="W105" s="3">
        <f t="shared" si="2"/>
        <v>22159900</v>
      </c>
      <c r="X105" s="3">
        <f t="shared" si="2"/>
        <v>23424000</v>
      </c>
    </row>
    <row r="106" spans="1:27" x14ac:dyDescent="0.4">
      <c r="L106" s="1"/>
      <c r="M106" s="1"/>
      <c r="N106" s="1"/>
      <c r="O106" s="1"/>
      <c r="P106" s="1"/>
      <c r="Q106" s="1"/>
    </row>
    <row r="107" spans="1:27" x14ac:dyDescent="0.4">
      <c r="L107" s="1"/>
      <c r="M107" s="1"/>
      <c r="N107" s="1"/>
      <c r="O107" s="1"/>
      <c r="P107" s="1"/>
      <c r="Q107" s="1"/>
    </row>
    <row r="108" spans="1:27" x14ac:dyDescent="0.4">
      <c r="A108" t="s">
        <v>228</v>
      </c>
      <c r="B108" t="s">
        <v>229</v>
      </c>
      <c r="C108" t="s">
        <v>27</v>
      </c>
      <c r="D108" t="s">
        <v>259</v>
      </c>
      <c r="E108" t="s">
        <v>260</v>
      </c>
      <c r="L108" s="1">
        <v>-220000</v>
      </c>
      <c r="M108" s="1">
        <v>-250000</v>
      </c>
      <c r="N108" s="1"/>
      <c r="O108" s="1">
        <v>-369950</v>
      </c>
      <c r="P108" s="1">
        <v>-306650</v>
      </c>
      <c r="Q108" s="1">
        <v>-350000</v>
      </c>
      <c r="R108" s="1">
        <v>-400000</v>
      </c>
      <c r="S108" s="1">
        <v>-300000</v>
      </c>
      <c r="T108" s="1">
        <v>-330000</v>
      </c>
      <c r="U108" s="1">
        <v>-400000</v>
      </c>
      <c r="V108" s="1">
        <v>-313650</v>
      </c>
      <c r="W108" s="1">
        <v>-370000</v>
      </c>
      <c r="X108" s="1">
        <v>-525000</v>
      </c>
      <c r="Y108" s="1"/>
    </row>
    <row r="109" spans="1:27" x14ac:dyDescent="0.4">
      <c r="A109" t="s">
        <v>228</v>
      </c>
      <c r="B109" t="s">
        <v>229</v>
      </c>
      <c r="C109" t="s">
        <v>27</v>
      </c>
      <c r="D109" t="s">
        <v>203</v>
      </c>
      <c r="E109" t="s">
        <v>204</v>
      </c>
      <c r="L109" s="1">
        <v>-120000</v>
      </c>
      <c r="M109" s="1">
        <v>-100000</v>
      </c>
      <c r="N109" s="1"/>
      <c r="O109" s="1">
        <v>-122879</v>
      </c>
      <c r="P109" s="1">
        <v>-86200</v>
      </c>
      <c r="Q109" s="1">
        <v>-100000</v>
      </c>
      <c r="R109" s="1">
        <v>-130000</v>
      </c>
      <c r="S109" s="1">
        <v>-80000</v>
      </c>
      <c r="T109" s="1">
        <v>-80000</v>
      </c>
      <c r="U109" s="1">
        <v>-100000</v>
      </c>
      <c r="V109" s="1">
        <v>-118110</v>
      </c>
      <c r="W109" s="1">
        <v>-140000</v>
      </c>
      <c r="X109" s="1">
        <v>-125000</v>
      </c>
      <c r="Y109" s="1"/>
    </row>
    <row r="110" spans="1:27" x14ac:dyDescent="0.4">
      <c r="A110" t="s">
        <v>228</v>
      </c>
      <c r="B110" t="s">
        <v>229</v>
      </c>
      <c r="C110" t="s">
        <v>27</v>
      </c>
      <c r="D110" t="s">
        <v>261</v>
      </c>
      <c r="E110" t="s">
        <v>262</v>
      </c>
      <c r="L110" s="1">
        <v>-55000</v>
      </c>
      <c r="M110" s="1">
        <v>-55000</v>
      </c>
      <c r="N110" s="1"/>
      <c r="O110" s="1">
        <v>-21838</v>
      </c>
      <c r="P110" s="1">
        <v>-4118</v>
      </c>
      <c r="Q110" s="1">
        <v>-140000</v>
      </c>
      <c r="R110" s="1">
        <v>-50000</v>
      </c>
      <c r="S110" s="1">
        <v>-140000</v>
      </c>
      <c r="T110" s="1">
        <v>-100000</v>
      </c>
      <c r="U110" s="1">
        <v>-50000</v>
      </c>
      <c r="V110" s="1">
        <v>-675</v>
      </c>
      <c r="W110" s="1">
        <v>-40000</v>
      </c>
      <c r="X110" s="1">
        <v>-40000</v>
      </c>
      <c r="Y110" s="1"/>
    </row>
    <row r="111" spans="1:27" x14ac:dyDescent="0.4">
      <c r="A111" t="s">
        <v>228</v>
      </c>
      <c r="B111" t="s">
        <v>229</v>
      </c>
      <c r="C111" t="s">
        <v>27</v>
      </c>
      <c r="D111" t="s">
        <v>263</v>
      </c>
      <c r="E111" t="s">
        <v>264</v>
      </c>
      <c r="L111" s="1">
        <v>-200000</v>
      </c>
      <c r="M111" s="1">
        <v>-125000</v>
      </c>
      <c r="N111" s="1"/>
      <c r="O111" s="1">
        <v>-130720</v>
      </c>
      <c r="P111" s="1">
        <v>-113275</v>
      </c>
      <c r="Q111" s="1">
        <v>-140000</v>
      </c>
      <c r="R111" s="1">
        <v>-140000</v>
      </c>
      <c r="S111" s="1">
        <v>-190000</v>
      </c>
      <c r="T111" s="1">
        <v>-190000</v>
      </c>
      <c r="U111" s="1">
        <v>-250000</v>
      </c>
      <c r="V111" s="1">
        <v>-149205</v>
      </c>
      <c r="W111" s="1">
        <v>-180000</v>
      </c>
      <c r="X111" s="1">
        <v>-200000</v>
      </c>
      <c r="Y111" s="1"/>
    </row>
    <row r="112" spans="1:27" x14ac:dyDescent="0.4">
      <c r="A112" s="4">
        <v>200</v>
      </c>
      <c r="B112" t="s">
        <v>229</v>
      </c>
      <c r="C112" t="s">
        <v>27</v>
      </c>
      <c r="D112" s="4">
        <v>17000</v>
      </c>
      <c r="E112" t="s">
        <v>265</v>
      </c>
      <c r="L112" s="1"/>
      <c r="M112" s="1"/>
      <c r="N112" s="1"/>
      <c r="O112" s="1"/>
      <c r="P112" s="1">
        <v>-20900</v>
      </c>
      <c r="Q112" s="1"/>
      <c r="R112" s="1"/>
      <c r="Y112" s="1"/>
    </row>
    <row r="113" spans="1:27" x14ac:dyDescent="0.4">
      <c r="A113" t="s">
        <v>228</v>
      </c>
      <c r="B113" t="s">
        <v>229</v>
      </c>
      <c r="C113" t="s">
        <v>27</v>
      </c>
      <c r="D113" t="s">
        <v>208</v>
      </c>
      <c r="E113" t="s">
        <v>209</v>
      </c>
      <c r="L113" s="1">
        <v>0</v>
      </c>
      <c r="M113" s="1">
        <v>-270000</v>
      </c>
      <c r="N113" s="1"/>
      <c r="O113" s="1">
        <v>-380210</v>
      </c>
      <c r="P113" s="1">
        <v>-162821</v>
      </c>
      <c r="Q113" s="1">
        <v>-180000</v>
      </c>
      <c r="R113" s="1"/>
      <c r="S113" s="1">
        <v>-265000</v>
      </c>
      <c r="T113" s="1">
        <v>-265000</v>
      </c>
      <c r="V113" s="1">
        <v>42946</v>
      </c>
      <c r="W113" s="1">
        <v>-30000</v>
      </c>
      <c r="X113">
        <v>-100000</v>
      </c>
      <c r="Y113" s="1"/>
    </row>
    <row r="114" spans="1:27" x14ac:dyDescent="0.4">
      <c r="A114" t="s">
        <v>228</v>
      </c>
      <c r="B114" t="s">
        <v>229</v>
      </c>
      <c r="C114" t="s">
        <v>27</v>
      </c>
      <c r="D114" t="s">
        <v>210</v>
      </c>
      <c r="E114" t="s">
        <v>211</v>
      </c>
      <c r="L114" s="1">
        <v>-475000</v>
      </c>
      <c r="M114" s="1">
        <v>-475000</v>
      </c>
      <c r="N114" s="1"/>
      <c r="O114" s="1">
        <v>-606195</v>
      </c>
      <c r="P114" s="1">
        <v>-410705</v>
      </c>
      <c r="Q114" s="1">
        <v>-640000</v>
      </c>
      <c r="R114" s="1">
        <v>-640000</v>
      </c>
      <c r="S114" s="1">
        <v>-700000</v>
      </c>
      <c r="T114" s="1">
        <v>-700000</v>
      </c>
      <c r="U114" s="1">
        <v>-700000</v>
      </c>
      <c r="V114" s="1">
        <v>-681169</v>
      </c>
      <c r="W114" s="1">
        <v>-700000</v>
      </c>
      <c r="X114" s="1">
        <v>-1000000</v>
      </c>
      <c r="Y114" s="1"/>
    </row>
    <row r="115" spans="1:27" x14ac:dyDescent="0.4">
      <c r="A115" t="s">
        <v>228</v>
      </c>
      <c r="B115" t="s">
        <v>229</v>
      </c>
      <c r="C115" t="s">
        <v>27</v>
      </c>
      <c r="D115" t="s">
        <v>212</v>
      </c>
      <c r="E115" t="s">
        <v>213</v>
      </c>
      <c r="L115" s="1">
        <v>-260000</v>
      </c>
      <c r="M115" s="1">
        <v>-260000</v>
      </c>
      <c r="N115" s="1"/>
      <c r="O115" s="1">
        <v>-274643</v>
      </c>
      <c r="P115" s="1">
        <v>-29227</v>
      </c>
      <c r="Q115" s="1"/>
      <c r="R115" s="1">
        <v>-300000</v>
      </c>
      <c r="T115" s="1">
        <v>-120000</v>
      </c>
      <c r="Y115" s="1"/>
    </row>
    <row r="116" spans="1:27" x14ac:dyDescent="0.4">
      <c r="A116" t="s">
        <v>228</v>
      </c>
      <c r="B116" t="s">
        <v>229</v>
      </c>
      <c r="C116" t="s">
        <v>27</v>
      </c>
      <c r="D116" t="s">
        <v>214</v>
      </c>
      <c r="E116" t="s">
        <v>215</v>
      </c>
      <c r="L116" s="1">
        <v>-25000</v>
      </c>
      <c r="M116" s="1">
        <v>-5000</v>
      </c>
      <c r="N116" s="1"/>
      <c r="O116" s="1">
        <v>-4232</v>
      </c>
      <c r="P116" s="1">
        <v>-6542</v>
      </c>
      <c r="Q116" s="1">
        <v>-5000</v>
      </c>
      <c r="R116" s="1">
        <v>-5000</v>
      </c>
      <c r="S116" s="1">
        <v>-10000</v>
      </c>
      <c r="T116" s="1">
        <v>-90000</v>
      </c>
      <c r="U116" s="1">
        <v>-205000</v>
      </c>
      <c r="V116" s="1">
        <v>-312266</v>
      </c>
      <c r="W116">
        <v>-530000</v>
      </c>
      <c r="X116" s="1">
        <v>-408000</v>
      </c>
      <c r="Y116" s="1"/>
    </row>
    <row r="117" spans="1:27" x14ac:dyDescent="0.4">
      <c r="A117" s="4">
        <v>200</v>
      </c>
      <c r="B117" t="s">
        <v>229</v>
      </c>
      <c r="C117" t="s">
        <v>27</v>
      </c>
      <c r="D117" s="4">
        <v>17800</v>
      </c>
      <c r="E117" t="s">
        <v>92</v>
      </c>
      <c r="L117" s="1"/>
      <c r="M117" s="1"/>
      <c r="N117" s="1"/>
      <c r="O117" s="1"/>
      <c r="P117" s="1">
        <v>-22886</v>
      </c>
      <c r="Q117" s="1"/>
      <c r="R117" s="1"/>
      <c r="S117" s="1"/>
      <c r="T117" s="1"/>
      <c r="Y117" s="1"/>
    </row>
    <row r="118" spans="1:27" x14ac:dyDescent="0.4">
      <c r="A118" s="4">
        <v>200</v>
      </c>
      <c r="B118" t="s">
        <v>229</v>
      </c>
      <c r="C118" t="s">
        <v>27</v>
      </c>
      <c r="D118" s="4">
        <v>18000</v>
      </c>
      <c r="E118" t="s">
        <v>266</v>
      </c>
      <c r="L118" s="1"/>
      <c r="M118" s="1"/>
      <c r="N118" s="1"/>
      <c r="O118" s="1"/>
      <c r="P118" s="1"/>
      <c r="Q118" s="1"/>
      <c r="R118" s="1"/>
      <c r="S118" s="1"/>
      <c r="T118" s="1">
        <v>-315000</v>
      </c>
      <c r="U118" s="1">
        <v>-315000</v>
      </c>
      <c r="V118" s="1"/>
      <c r="W118" s="1">
        <v>-315000</v>
      </c>
      <c r="X118" s="1">
        <v>0</v>
      </c>
      <c r="Y118" s="1"/>
    </row>
    <row r="119" spans="1:27" x14ac:dyDescent="0.4">
      <c r="A119" t="s">
        <v>228</v>
      </c>
      <c r="B119" t="s">
        <v>229</v>
      </c>
      <c r="C119" t="s">
        <v>27</v>
      </c>
      <c r="D119" t="s">
        <v>220</v>
      </c>
      <c r="E119" t="s">
        <v>62</v>
      </c>
      <c r="H119" s="35" t="s">
        <v>267</v>
      </c>
      <c r="L119" s="1">
        <v>0</v>
      </c>
      <c r="M119" s="1">
        <v>0</v>
      </c>
      <c r="N119" s="1"/>
      <c r="O119" s="1">
        <v>-120000</v>
      </c>
      <c r="P119" s="1">
        <v>-454035</v>
      </c>
      <c r="Q119" s="1">
        <v>-690000</v>
      </c>
      <c r="R119" s="1">
        <v>-690000</v>
      </c>
      <c r="S119" s="1">
        <v>-750000</v>
      </c>
      <c r="T119" s="1">
        <v>-750000</v>
      </c>
      <c r="U119" s="1">
        <v>-765000</v>
      </c>
      <c r="V119" s="1">
        <v>-400000</v>
      </c>
      <c r="X119" s="1">
        <v>-863000</v>
      </c>
      <c r="Y119" s="1"/>
    </row>
    <row r="120" spans="1:27" x14ac:dyDescent="0.4">
      <c r="A120" t="s">
        <v>228</v>
      </c>
      <c r="B120" t="s">
        <v>229</v>
      </c>
      <c r="C120" t="s">
        <v>27</v>
      </c>
      <c r="D120" t="s">
        <v>222</v>
      </c>
      <c r="E120" t="s">
        <v>223</v>
      </c>
      <c r="L120" s="1">
        <v>-12307000</v>
      </c>
      <c r="M120" s="1">
        <v>-12307000</v>
      </c>
      <c r="N120" s="1"/>
      <c r="O120" s="1">
        <v>-12307030</v>
      </c>
      <c r="P120" s="1">
        <v>-14023300</v>
      </c>
      <c r="Q120" s="1">
        <v>-13486300</v>
      </c>
      <c r="R120" s="1">
        <v>-13186300</v>
      </c>
      <c r="S120" s="1">
        <v>-14836000</v>
      </c>
      <c r="T120" s="1">
        <v>-15336000</v>
      </c>
      <c r="U120" s="40">
        <v>-15771000</v>
      </c>
      <c r="V120" s="40">
        <v>-15842800</v>
      </c>
      <c r="W120" s="1">
        <v>-15842800</v>
      </c>
      <c r="X120" s="1">
        <v>-17213000</v>
      </c>
      <c r="Y120" s="1"/>
    </row>
    <row r="121" spans="1:27" x14ac:dyDescent="0.4">
      <c r="A121" t="s">
        <v>228</v>
      </c>
      <c r="B121" t="s">
        <v>229</v>
      </c>
      <c r="C121" t="s">
        <v>27</v>
      </c>
      <c r="D121" t="s">
        <v>268</v>
      </c>
      <c r="E121" t="s">
        <v>269</v>
      </c>
      <c r="L121" s="1">
        <v>0</v>
      </c>
      <c r="M121" s="1">
        <v>0</v>
      </c>
      <c r="N121" s="1"/>
      <c r="O121" s="1">
        <v>-43445</v>
      </c>
      <c r="P121" s="1">
        <v>-86172.19</v>
      </c>
      <c r="Q121" s="1">
        <v>-70000</v>
      </c>
      <c r="R121" s="1">
        <v>-50000</v>
      </c>
      <c r="S121" s="1">
        <v>-100000</v>
      </c>
      <c r="T121" s="1">
        <v>-60000</v>
      </c>
      <c r="U121" s="1">
        <v>-90000</v>
      </c>
      <c r="V121" s="1">
        <v>-33030</v>
      </c>
      <c r="W121" s="1">
        <v>-33000</v>
      </c>
      <c r="X121" s="1">
        <v>-40000</v>
      </c>
      <c r="Y121" s="1"/>
    </row>
    <row r="122" spans="1:27" x14ac:dyDescent="0.4">
      <c r="A122" t="s">
        <v>228</v>
      </c>
      <c r="B122" t="s">
        <v>229</v>
      </c>
      <c r="C122" t="s">
        <v>27</v>
      </c>
      <c r="D122" t="s">
        <v>225</v>
      </c>
      <c r="E122" t="s">
        <v>270</v>
      </c>
      <c r="F122" s="30"/>
      <c r="L122" s="1">
        <v>0</v>
      </c>
      <c r="M122" s="1">
        <v>-411000</v>
      </c>
      <c r="N122" s="1"/>
      <c r="O122" s="1">
        <v>-132350</v>
      </c>
      <c r="P122" s="1"/>
      <c r="Q122" s="1"/>
      <c r="R122" s="1"/>
      <c r="S122" s="30"/>
      <c r="T122" s="30"/>
      <c r="U122" s="1">
        <v>-310300</v>
      </c>
      <c r="W122" s="1"/>
      <c r="Y122" s="1"/>
    </row>
    <row r="123" spans="1:27" x14ac:dyDescent="0.4">
      <c r="A123" s="4">
        <v>200</v>
      </c>
      <c r="B123" t="s">
        <v>229</v>
      </c>
      <c r="C123" t="s">
        <v>27</v>
      </c>
      <c r="D123" s="4">
        <v>19400</v>
      </c>
      <c r="E123" t="s">
        <v>271</v>
      </c>
      <c r="L123" s="1"/>
      <c r="M123" s="1"/>
      <c r="N123" s="1"/>
      <c r="O123" s="1"/>
      <c r="P123" s="1"/>
      <c r="Q123" s="1">
        <v>-466000</v>
      </c>
      <c r="R123" s="32">
        <v>-466000</v>
      </c>
      <c r="S123" s="28">
        <v>-265000</v>
      </c>
      <c r="T123" s="28">
        <v>-1084250</v>
      </c>
      <c r="W123" s="1"/>
      <c r="Y123" s="1"/>
    </row>
    <row r="124" spans="1:27" x14ac:dyDescent="0.4">
      <c r="A124" t="s">
        <v>228</v>
      </c>
      <c r="B124" t="s">
        <v>229</v>
      </c>
      <c r="C124" t="s">
        <v>27</v>
      </c>
      <c r="D124" t="s">
        <v>227</v>
      </c>
      <c r="E124" t="s">
        <v>44</v>
      </c>
      <c r="L124" s="1">
        <v>-2000000</v>
      </c>
      <c r="M124" s="1">
        <v>-2000000</v>
      </c>
      <c r="N124" s="1"/>
      <c r="O124" s="1">
        <v>-3496672</v>
      </c>
      <c r="P124" s="1"/>
      <c r="Q124" s="1">
        <v>-3700000</v>
      </c>
      <c r="R124" s="1">
        <v>-3700000</v>
      </c>
      <c r="S124" s="1">
        <v>-4000000</v>
      </c>
      <c r="T124" s="1">
        <v>-4000000</v>
      </c>
      <c r="U124" s="1">
        <v>-3500000</v>
      </c>
      <c r="V124" s="1"/>
      <c r="W124" s="1">
        <v>-3500000</v>
      </c>
      <c r="X124" s="1">
        <v>-2200000</v>
      </c>
      <c r="Y124" s="1"/>
    </row>
    <row r="125" spans="1:27" x14ac:dyDescent="0.4">
      <c r="A125" s="6">
        <v>200</v>
      </c>
      <c r="B125" s="2" t="s">
        <v>27</v>
      </c>
      <c r="C125" s="2"/>
      <c r="D125" s="2"/>
      <c r="E125" s="2"/>
      <c r="F125" s="2"/>
      <c r="G125" s="2"/>
      <c r="H125" s="2"/>
      <c r="I125" s="2"/>
      <c r="J125" s="2"/>
      <c r="K125" s="2"/>
      <c r="L125" s="3">
        <f>SUM(L108:L124)</f>
        <v>-15662000</v>
      </c>
      <c r="M125" s="3">
        <f>SUM(M108:M124)</f>
        <v>-16258000</v>
      </c>
      <c r="N125" s="3"/>
      <c r="O125" s="3">
        <f t="shared" ref="O125:X125" si="3">SUM(O108:O124)</f>
        <v>-18010164</v>
      </c>
      <c r="P125" s="3">
        <f t="shared" si="3"/>
        <v>-15726831.189999999</v>
      </c>
      <c r="Q125" s="3">
        <f t="shared" si="3"/>
        <v>-19967300</v>
      </c>
      <c r="R125" s="3">
        <f t="shared" si="3"/>
        <v>-19757300</v>
      </c>
      <c r="S125" s="3">
        <f t="shared" si="3"/>
        <v>-21636000</v>
      </c>
      <c r="T125" s="3">
        <f t="shared" si="3"/>
        <v>-23420250</v>
      </c>
      <c r="U125" s="3">
        <f t="shared" si="3"/>
        <v>-22456300</v>
      </c>
      <c r="V125" s="3">
        <f t="shared" si="3"/>
        <v>-17807959</v>
      </c>
      <c r="W125" s="3">
        <f t="shared" si="3"/>
        <v>-21680800</v>
      </c>
      <c r="X125" s="3">
        <f t="shared" si="3"/>
        <v>-22714000</v>
      </c>
    </row>
    <row r="126" spans="1:27" x14ac:dyDescent="0.4">
      <c r="L126" s="1"/>
      <c r="M126" s="1"/>
      <c r="N126" s="1"/>
      <c r="O126" s="1"/>
      <c r="P126" s="1"/>
      <c r="Q126" s="1"/>
    </row>
    <row r="127" spans="1:27" x14ac:dyDescent="0.4">
      <c r="L127" s="1"/>
      <c r="M127" s="1"/>
      <c r="N127" s="1"/>
      <c r="O127" s="1"/>
      <c r="P127" s="1"/>
      <c r="Q127" s="1"/>
    </row>
    <row r="128" spans="1:27" x14ac:dyDescent="0.4">
      <c r="A128" t="s">
        <v>272</v>
      </c>
      <c r="B128" t="s">
        <v>273</v>
      </c>
      <c r="C128" t="s">
        <v>15</v>
      </c>
      <c r="D128" t="s">
        <v>135</v>
      </c>
      <c r="E128" t="s">
        <v>136</v>
      </c>
      <c r="L128" s="1">
        <v>2535000</v>
      </c>
      <c r="M128" s="1">
        <v>2915000</v>
      </c>
      <c r="N128" s="1"/>
      <c r="O128" s="1">
        <v>3348188</v>
      </c>
      <c r="P128" s="1">
        <v>3499345</v>
      </c>
      <c r="Q128" s="1">
        <v>4366000</v>
      </c>
      <c r="R128" s="1">
        <v>4366000</v>
      </c>
      <c r="S128" s="1">
        <v>4500000</v>
      </c>
      <c r="T128" s="1">
        <v>4300000</v>
      </c>
      <c r="U128" s="1">
        <v>4910000</v>
      </c>
      <c r="V128" s="1">
        <v>3895127</v>
      </c>
      <c r="W128" s="1">
        <v>4500000</v>
      </c>
      <c r="X128" s="1">
        <v>5350000</v>
      </c>
      <c r="Y128" s="1"/>
      <c r="AA128" s="1"/>
    </row>
    <row r="129" spans="1:27" x14ac:dyDescent="0.4">
      <c r="A129" t="s">
        <v>272</v>
      </c>
      <c r="B129" t="s">
        <v>273</v>
      </c>
      <c r="C129" t="s">
        <v>15</v>
      </c>
      <c r="D129" t="s">
        <v>140</v>
      </c>
      <c r="E129" t="s">
        <v>141</v>
      </c>
      <c r="L129" s="1">
        <v>375000</v>
      </c>
      <c r="M129" s="1">
        <v>435000</v>
      </c>
      <c r="N129" s="1"/>
      <c r="O129" s="1">
        <v>0</v>
      </c>
      <c r="P129" s="1"/>
      <c r="Q129" s="1"/>
      <c r="S129" s="1"/>
      <c r="T129" s="1"/>
      <c r="Y129" s="1"/>
      <c r="AA129" s="1"/>
    </row>
    <row r="130" spans="1:27" x14ac:dyDescent="0.4">
      <c r="A130" t="s">
        <v>272</v>
      </c>
      <c r="B130" t="s">
        <v>273</v>
      </c>
      <c r="C130" t="s">
        <v>15</v>
      </c>
      <c r="D130" t="s">
        <v>230</v>
      </c>
      <c r="E130" t="s">
        <v>231</v>
      </c>
      <c r="L130" s="1">
        <v>580000</v>
      </c>
      <c r="M130" s="1">
        <v>580000</v>
      </c>
      <c r="N130" s="1"/>
      <c r="O130" s="1">
        <v>589184</v>
      </c>
      <c r="P130" s="1">
        <v>464962</v>
      </c>
      <c r="Q130" s="1">
        <v>420000</v>
      </c>
      <c r="R130" s="1">
        <v>420000</v>
      </c>
      <c r="S130" s="1">
        <v>450000</v>
      </c>
      <c r="T130" s="1">
        <v>450000</v>
      </c>
      <c r="U130" s="40">
        <v>550000</v>
      </c>
      <c r="V130" s="40">
        <v>429487</v>
      </c>
      <c r="W130" s="1">
        <v>400000</v>
      </c>
      <c r="X130" s="1">
        <v>500000</v>
      </c>
      <c r="Y130" s="1" t="s">
        <v>274</v>
      </c>
      <c r="AA130" s="1"/>
    </row>
    <row r="131" spans="1:27" x14ac:dyDescent="0.4">
      <c r="A131" t="s">
        <v>272</v>
      </c>
      <c r="B131" t="s">
        <v>273</v>
      </c>
      <c r="C131" t="s">
        <v>15</v>
      </c>
      <c r="D131" s="4">
        <v>10300</v>
      </c>
      <c r="E131" t="s">
        <v>275</v>
      </c>
      <c r="L131" s="1">
        <v>25000</v>
      </c>
      <c r="M131" s="1">
        <v>25000</v>
      </c>
      <c r="N131" s="1"/>
      <c r="O131" s="1">
        <v>0</v>
      </c>
      <c r="P131" s="1"/>
      <c r="Q131" s="1"/>
      <c r="R131" s="1">
        <v>0</v>
      </c>
      <c r="V131">
        <v>90479</v>
      </c>
      <c r="Y131" s="1"/>
      <c r="AA131" s="1"/>
    </row>
    <row r="132" spans="1:27" x14ac:dyDescent="0.4">
      <c r="A132" t="s">
        <v>272</v>
      </c>
      <c r="B132" t="s">
        <v>273</v>
      </c>
      <c r="C132" t="s">
        <v>15</v>
      </c>
      <c r="D132" t="s">
        <v>142</v>
      </c>
      <c r="E132" t="s">
        <v>143</v>
      </c>
      <c r="L132" s="1">
        <v>25000</v>
      </c>
      <c r="M132" s="1">
        <v>25000</v>
      </c>
      <c r="N132" s="1"/>
      <c r="O132" s="1">
        <v>19963</v>
      </c>
      <c r="P132" s="1">
        <v>83451</v>
      </c>
      <c r="Q132" s="1">
        <v>25000</v>
      </c>
      <c r="R132" s="1">
        <v>25000</v>
      </c>
      <c r="S132" s="1">
        <v>100000</v>
      </c>
      <c r="T132" s="1">
        <v>70000</v>
      </c>
      <c r="U132" s="1">
        <v>50000</v>
      </c>
      <c r="V132" s="1">
        <v>60125</v>
      </c>
      <c r="W132" s="1">
        <v>55000</v>
      </c>
      <c r="X132" s="1">
        <v>70000</v>
      </c>
      <c r="Y132" s="1"/>
      <c r="AA132" s="1"/>
    </row>
    <row r="133" spans="1:27" x14ac:dyDescent="0.4">
      <c r="A133" t="s">
        <v>272</v>
      </c>
      <c r="B133" t="s">
        <v>273</v>
      </c>
      <c r="C133" t="s">
        <v>15</v>
      </c>
      <c r="D133" t="s">
        <v>146</v>
      </c>
      <c r="E133" t="s">
        <v>147</v>
      </c>
      <c r="L133" s="1">
        <v>626000</v>
      </c>
      <c r="M133" s="1">
        <v>760000</v>
      </c>
      <c r="N133" s="1"/>
      <c r="O133" s="1">
        <v>525992</v>
      </c>
      <c r="P133" s="1">
        <v>576786</v>
      </c>
      <c r="Q133" s="1">
        <v>808000</v>
      </c>
      <c r="R133" s="1">
        <v>808000</v>
      </c>
      <c r="S133" s="1">
        <v>700000</v>
      </c>
      <c r="T133" s="1">
        <v>700000</v>
      </c>
      <c r="U133" s="1">
        <v>1080650</v>
      </c>
      <c r="V133" s="1">
        <v>978462</v>
      </c>
      <c r="W133" s="1">
        <v>1090650</v>
      </c>
      <c r="X133" s="1">
        <v>1122000</v>
      </c>
      <c r="Y133" s="1"/>
      <c r="AA133" s="1"/>
    </row>
    <row r="134" spans="1:27" x14ac:dyDescent="0.4">
      <c r="A134" t="s">
        <v>272</v>
      </c>
      <c r="B134" t="s">
        <v>273</v>
      </c>
      <c r="C134" t="s">
        <v>15</v>
      </c>
      <c r="D134" t="s">
        <v>148</v>
      </c>
      <c r="E134" t="s">
        <v>149</v>
      </c>
      <c r="L134" s="1">
        <v>10000</v>
      </c>
      <c r="M134" s="1">
        <v>10000</v>
      </c>
      <c r="N134" s="1"/>
      <c r="O134" s="1">
        <v>11197</v>
      </c>
      <c r="P134" s="1">
        <v>10083</v>
      </c>
      <c r="Q134" s="1">
        <v>12000</v>
      </c>
      <c r="R134" s="1">
        <v>12000</v>
      </c>
      <c r="S134" s="1">
        <v>12000</v>
      </c>
      <c r="T134" s="1">
        <v>12000</v>
      </c>
      <c r="U134" s="1">
        <v>13000</v>
      </c>
      <c r="V134" s="1">
        <v>9975</v>
      </c>
      <c r="W134" s="1">
        <v>13000</v>
      </c>
      <c r="X134" s="1">
        <v>14000</v>
      </c>
      <c r="Y134" s="1"/>
      <c r="AA134" s="1"/>
    </row>
    <row r="135" spans="1:27" x14ac:dyDescent="0.4">
      <c r="A135" t="s">
        <v>272</v>
      </c>
      <c r="B135" t="s">
        <v>273</v>
      </c>
      <c r="C135" t="s">
        <v>15</v>
      </c>
      <c r="D135" t="s">
        <v>150</v>
      </c>
      <c r="E135" t="s">
        <v>151</v>
      </c>
      <c r="L135" s="1">
        <v>574000</v>
      </c>
      <c r="M135" s="1">
        <v>670000</v>
      </c>
      <c r="N135" s="1"/>
      <c r="O135" s="1">
        <v>573807</v>
      </c>
      <c r="P135" s="1">
        <v>652645</v>
      </c>
      <c r="Q135" s="1">
        <v>728000</v>
      </c>
      <c r="R135" s="1">
        <v>728000</v>
      </c>
      <c r="S135" s="1">
        <v>720000</v>
      </c>
      <c r="T135" s="1">
        <v>720000</v>
      </c>
      <c r="U135" s="1">
        <v>950000</v>
      </c>
      <c r="V135" s="1">
        <v>752059</v>
      </c>
      <c r="W135" s="1">
        <v>880000</v>
      </c>
      <c r="X135" s="1">
        <v>915000</v>
      </c>
      <c r="Y135" s="1"/>
      <c r="AA135" s="1"/>
    </row>
    <row r="136" spans="1:27" x14ac:dyDescent="0.4">
      <c r="A136" t="s">
        <v>272</v>
      </c>
      <c r="B136" t="s">
        <v>273</v>
      </c>
      <c r="C136" t="s">
        <v>15</v>
      </c>
      <c r="D136" t="s">
        <v>152</v>
      </c>
      <c r="E136" t="s">
        <v>153</v>
      </c>
      <c r="L136" s="1">
        <v>0</v>
      </c>
      <c r="M136" s="1">
        <v>5000</v>
      </c>
      <c r="N136" s="1"/>
      <c r="O136" s="1">
        <v>3054</v>
      </c>
      <c r="P136" s="1">
        <v>280</v>
      </c>
      <c r="Q136" s="1">
        <v>4000</v>
      </c>
      <c r="R136" s="1">
        <v>4000</v>
      </c>
      <c r="S136" s="1">
        <v>4000</v>
      </c>
      <c r="T136" s="1">
        <v>4000</v>
      </c>
      <c r="U136" s="1">
        <v>4000</v>
      </c>
      <c r="V136" s="1">
        <v>1230</v>
      </c>
      <c r="W136" s="1">
        <v>2000</v>
      </c>
      <c r="X136" s="1">
        <v>10000</v>
      </c>
      <c r="Y136" s="1"/>
      <c r="AA136" s="1"/>
    </row>
    <row r="137" spans="1:27" x14ac:dyDescent="0.4">
      <c r="A137" t="s">
        <v>272</v>
      </c>
      <c r="B137" t="s">
        <v>273</v>
      </c>
      <c r="C137" t="s">
        <v>15</v>
      </c>
      <c r="D137" t="s">
        <v>154</v>
      </c>
      <c r="E137" t="s">
        <v>155</v>
      </c>
      <c r="L137" s="1">
        <v>45000</v>
      </c>
      <c r="M137" s="1">
        <v>155000</v>
      </c>
      <c r="N137" s="1"/>
      <c r="O137" s="1">
        <v>200807</v>
      </c>
      <c r="P137" s="1">
        <v>50820</v>
      </c>
      <c r="Q137" s="1">
        <v>60000</v>
      </c>
      <c r="R137" s="1">
        <v>60000</v>
      </c>
      <c r="S137" s="1">
        <v>35000</v>
      </c>
      <c r="T137" s="1">
        <v>45000</v>
      </c>
      <c r="U137" s="1">
        <v>60000</v>
      </c>
      <c r="V137" s="1">
        <v>60256</v>
      </c>
      <c r="W137" s="1">
        <v>45000</v>
      </c>
      <c r="X137" s="1">
        <v>70000</v>
      </c>
      <c r="Y137" s="1"/>
      <c r="AA137" s="1"/>
    </row>
    <row r="138" spans="1:27" x14ac:dyDescent="0.4">
      <c r="A138" t="s">
        <v>272</v>
      </c>
      <c r="B138" t="s">
        <v>273</v>
      </c>
      <c r="C138" t="s">
        <v>15</v>
      </c>
      <c r="D138" t="s">
        <v>156</v>
      </c>
      <c r="E138" t="s">
        <v>157</v>
      </c>
      <c r="L138" s="1">
        <v>40000</v>
      </c>
      <c r="M138" s="1">
        <v>40000</v>
      </c>
      <c r="N138" s="1"/>
      <c r="O138" s="1">
        <v>37618</v>
      </c>
      <c r="P138" s="1">
        <v>18054</v>
      </c>
      <c r="Q138" s="1">
        <v>30000</v>
      </c>
      <c r="R138" s="1">
        <v>45000</v>
      </c>
      <c r="S138" s="1">
        <v>40000</v>
      </c>
      <c r="T138" s="1">
        <v>20000</v>
      </c>
      <c r="U138" s="1">
        <v>20000</v>
      </c>
      <c r="V138" s="1">
        <v>22223</v>
      </c>
      <c r="W138" s="1">
        <v>20000</v>
      </c>
      <c r="X138" s="1">
        <v>25000</v>
      </c>
      <c r="Y138" s="1"/>
      <c r="AA138" s="1"/>
    </row>
    <row r="139" spans="1:27" x14ac:dyDescent="0.4">
      <c r="A139" s="4">
        <v>300</v>
      </c>
      <c r="B139" t="s">
        <v>273</v>
      </c>
      <c r="C139" t="s">
        <v>15</v>
      </c>
      <c r="D139" s="4">
        <v>11201</v>
      </c>
      <c r="E139" t="s">
        <v>276</v>
      </c>
      <c r="L139" s="1"/>
      <c r="M139" s="1"/>
      <c r="N139" s="1"/>
      <c r="O139" s="1"/>
      <c r="P139" s="1">
        <v>57281</v>
      </c>
      <c r="Q139" s="1">
        <v>40000</v>
      </c>
      <c r="R139" s="1">
        <v>40000</v>
      </c>
      <c r="S139" s="1">
        <v>35000</v>
      </c>
      <c r="T139" s="1">
        <v>45000</v>
      </c>
      <c r="U139" s="1">
        <v>40000</v>
      </c>
      <c r="V139" s="1">
        <v>46688</v>
      </c>
      <c r="W139" s="1">
        <v>40000</v>
      </c>
      <c r="X139" s="1">
        <v>40000</v>
      </c>
      <c r="Y139" s="1"/>
      <c r="AA139" s="1"/>
    </row>
    <row r="140" spans="1:27" x14ac:dyDescent="0.4">
      <c r="A140" t="s">
        <v>272</v>
      </c>
      <c r="B140" t="s">
        <v>273</v>
      </c>
      <c r="C140" t="s">
        <v>15</v>
      </c>
      <c r="D140" t="s">
        <v>158</v>
      </c>
      <c r="E140" t="s">
        <v>159</v>
      </c>
      <c r="L140" s="1">
        <v>0</v>
      </c>
      <c r="M140" s="1">
        <v>1000</v>
      </c>
      <c r="N140" s="1"/>
      <c r="O140" s="1">
        <v>305</v>
      </c>
      <c r="P140" s="1"/>
      <c r="Q140" s="1"/>
      <c r="R140" s="1">
        <v>0</v>
      </c>
      <c r="Y140" s="1"/>
      <c r="AA140" s="1"/>
    </row>
    <row r="141" spans="1:27" x14ac:dyDescent="0.4">
      <c r="A141" t="s">
        <v>272</v>
      </c>
      <c r="B141" t="s">
        <v>273</v>
      </c>
      <c r="C141" t="s">
        <v>15</v>
      </c>
      <c r="D141" t="s">
        <v>162</v>
      </c>
      <c r="E141" t="s">
        <v>163</v>
      </c>
      <c r="L141" s="1">
        <v>0</v>
      </c>
      <c r="M141" s="1">
        <v>10000</v>
      </c>
      <c r="N141" s="1"/>
      <c r="O141" s="1">
        <v>7861</v>
      </c>
      <c r="P141" s="1">
        <v>10339</v>
      </c>
      <c r="Q141" s="1">
        <v>9000</v>
      </c>
      <c r="R141" s="1">
        <v>7000</v>
      </c>
      <c r="S141" s="1">
        <v>5000</v>
      </c>
      <c r="T141" s="1">
        <v>6000</v>
      </c>
      <c r="U141" s="1">
        <v>10000</v>
      </c>
      <c r="V141" s="1">
        <v>10396</v>
      </c>
      <c r="W141" s="1">
        <v>10000</v>
      </c>
      <c r="X141" s="1">
        <v>10000</v>
      </c>
      <c r="Y141" s="1"/>
      <c r="AA141" s="1"/>
    </row>
    <row r="142" spans="1:27" x14ac:dyDescent="0.4">
      <c r="A142" t="s">
        <v>272</v>
      </c>
      <c r="B142" t="s">
        <v>273</v>
      </c>
      <c r="C142" t="s">
        <v>15</v>
      </c>
      <c r="D142" t="s">
        <v>164</v>
      </c>
      <c r="E142" t="s">
        <v>165</v>
      </c>
      <c r="F142" s="1"/>
      <c r="L142" s="1">
        <v>5000</v>
      </c>
      <c r="M142" s="1">
        <v>5000</v>
      </c>
      <c r="N142" s="1"/>
      <c r="O142" s="1">
        <v>0</v>
      </c>
      <c r="P142" s="1"/>
      <c r="Q142" s="1"/>
      <c r="R142" s="1">
        <v>0</v>
      </c>
      <c r="T142" s="1">
        <v>1000</v>
      </c>
      <c r="Y142" s="1"/>
      <c r="AA142" s="1"/>
    </row>
    <row r="143" spans="1:27" x14ac:dyDescent="0.4">
      <c r="A143" s="4">
        <v>300</v>
      </c>
      <c r="B143" t="s">
        <v>273</v>
      </c>
      <c r="C143" t="s">
        <v>15</v>
      </c>
      <c r="D143" s="4">
        <v>11210</v>
      </c>
      <c r="E143" t="s">
        <v>237</v>
      </c>
      <c r="L143" s="1"/>
      <c r="M143" s="1"/>
      <c r="N143" s="1"/>
      <c r="O143" s="1"/>
      <c r="P143" s="1"/>
      <c r="Q143" s="1"/>
      <c r="R143" s="1"/>
      <c r="T143" s="1">
        <v>3500</v>
      </c>
      <c r="U143" s="49">
        <v>5000</v>
      </c>
      <c r="V143" s="49">
        <v>11202</v>
      </c>
      <c r="W143" s="1">
        <v>15000</v>
      </c>
      <c r="X143" s="1">
        <v>20000</v>
      </c>
      <c r="Y143" s="1"/>
      <c r="AA143" s="1"/>
    </row>
    <row r="144" spans="1:27" x14ac:dyDescent="0.4">
      <c r="A144" t="s">
        <v>272</v>
      </c>
      <c r="B144" t="s">
        <v>273</v>
      </c>
      <c r="C144" t="s">
        <v>15</v>
      </c>
      <c r="D144" t="s">
        <v>167</v>
      </c>
      <c r="E144" t="s">
        <v>168</v>
      </c>
      <c r="L144" s="1">
        <v>0</v>
      </c>
      <c r="M144" s="1">
        <v>20000</v>
      </c>
      <c r="N144" s="1"/>
      <c r="O144" s="1">
        <v>10546</v>
      </c>
      <c r="P144" s="1">
        <v>15751</v>
      </c>
      <c r="Q144" s="1">
        <v>20000</v>
      </c>
      <c r="R144" s="1">
        <v>15000</v>
      </c>
      <c r="S144" s="1">
        <v>20000</v>
      </c>
      <c r="T144" s="1">
        <v>10000</v>
      </c>
      <c r="U144" s="1">
        <v>10000</v>
      </c>
      <c r="V144" s="1">
        <v>-4203</v>
      </c>
      <c r="X144" s="1">
        <v>0</v>
      </c>
      <c r="Y144" s="1"/>
      <c r="AA144" s="1"/>
    </row>
    <row r="145" spans="1:27" x14ac:dyDescent="0.4">
      <c r="A145" s="4">
        <v>300</v>
      </c>
      <c r="B145" t="s">
        <v>273</v>
      </c>
      <c r="C145" t="s">
        <v>15</v>
      </c>
      <c r="D145" s="4">
        <v>11310</v>
      </c>
      <c r="E145" t="s">
        <v>169</v>
      </c>
      <c r="L145" s="1"/>
      <c r="M145" s="1"/>
      <c r="N145" s="1"/>
      <c r="O145" s="1"/>
      <c r="P145" s="1"/>
      <c r="Q145" s="1"/>
      <c r="R145" s="1"/>
      <c r="S145" s="1"/>
      <c r="T145" s="1">
        <v>100</v>
      </c>
      <c r="U145" s="1"/>
      <c r="V145" s="1">
        <v>50</v>
      </c>
      <c r="W145">
        <v>100</v>
      </c>
      <c r="Y145" s="1"/>
      <c r="AA145" s="1"/>
    </row>
    <row r="146" spans="1:27" x14ac:dyDescent="0.4">
      <c r="A146" t="s">
        <v>272</v>
      </c>
      <c r="B146" t="s">
        <v>273</v>
      </c>
      <c r="C146" t="s">
        <v>15</v>
      </c>
      <c r="D146" t="s">
        <v>170</v>
      </c>
      <c r="E146" t="s">
        <v>171</v>
      </c>
      <c r="L146" s="1">
        <v>0</v>
      </c>
      <c r="M146" s="1">
        <v>12000</v>
      </c>
      <c r="N146" s="1"/>
      <c r="O146" s="1">
        <v>11117</v>
      </c>
      <c r="P146" s="1">
        <v>10532.32</v>
      </c>
      <c r="Q146" s="1">
        <v>15000</v>
      </c>
      <c r="R146" s="1">
        <v>0</v>
      </c>
      <c r="T146" s="1">
        <v>15000</v>
      </c>
      <c r="U146" s="1">
        <v>0</v>
      </c>
      <c r="V146" s="1"/>
      <c r="Y146" s="1"/>
      <c r="AA146" s="1"/>
    </row>
    <row r="147" spans="1:27" x14ac:dyDescent="0.4">
      <c r="A147" t="s">
        <v>272</v>
      </c>
      <c r="B147" t="s">
        <v>273</v>
      </c>
      <c r="C147" t="s">
        <v>15</v>
      </c>
      <c r="D147" t="s">
        <v>172</v>
      </c>
      <c r="E147" t="s">
        <v>173</v>
      </c>
      <c r="L147" s="1">
        <v>0</v>
      </c>
      <c r="M147" s="1">
        <v>15000</v>
      </c>
      <c r="N147" s="1"/>
      <c r="O147" s="1">
        <v>26195</v>
      </c>
      <c r="P147" s="1">
        <v>72518</v>
      </c>
      <c r="Q147" s="1">
        <v>30000</v>
      </c>
      <c r="R147" s="1">
        <v>15000</v>
      </c>
      <c r="S147" s="1">
        <v>15000</v>
      </c>
      <c r="T147" s="1">
        <v>30000</v>
      </c>
      <c r="U147" s="1">
        <v>30000</v>
      </c>
      <c r="V147" s="1">
        <v>21800</v>
      </c>
      <c r="W147" s="1">
        <v>25000</v>
      </c>
      <c r="X147" s="1">
        <v>40000</v>
      </c>
      <c r="Y147" s="1"/>
      <c r="AA147" s="1"/>
    </row>
    <row r="148" spans="1:27" x14ac:dyDescent="0.4">
      <c r="A148" t="s">
        <v>272</v>
      </c>
      <c r="B148" t="s">
        <v>273</v>
      </c>
      <c r="C148" t="s">
        <v>15</v>
      </c>
      <c r="D148" t="s">
        <v>174</v>
      </c>
      <c r="E148" t="s">
        <v>175</v>
      </c>
      <c r="L148" s="1">
        <v>25000</v>
      </c>
      <c r="M148" s="1">
        <v>25000</v>
      </c>
      <c r="N148" s="1"/>
      <c r="O148" s="1">
        <v>15271</v>
      </c>
      <c r="P148" s="1">
        <v>29066</v>
      </c>
      <c r="Q148" s="1">
        <v>15000</v>
      </c>
      <c r="R148" s="1">
        <v>15000</v>
      </c>
      <c r="S148" s="1">
        <v>15000</v>
      </c>
      <c r="T148" s="1"/>
      <c r="U148" s="1">
        <v>30000</v>
      </c>
      <c r="V148" s="1">
        <v>23891</v>
      </c>
      <c r="W148" s="1">
        <v>20000</v>
      </c>
      <c r="X148" s="1">
        <v>25000</v>
      </c>
      <c r="Y148" s="1"/>
      <c r="AA148" s="1"/>
    </row>
    <row r="149" spans="1:27" x14ac:dyDescent="0.4">
      <c r="A149" s="4">
        <v>300</v>
      </c>
      <c r="B149" t="s">
        <v>273</v>
      </c>
      <c r="C149" t="s">
        <v>15</v>
      </c>
      <c r="D149" s="4">
        <v>11650</v>
      </c>
      <c r="E149" t="s">
        <v>277</v>
      </c>
      <c r="L149" s="1"/>
      <c r="M149" s="1"/>
      <c r="N149" s="1"/>
      <c r="O149" s="1"/>
      <c r="P149" s="1">
        <v>20472</v>
      </c>
      <c r="Q149" s="1">
        <v>10000</v>
      </c>
      <c r="R149" s="1"/>
      <c r="U149" s="1">
        <v>0</v>
      </c>
      <c r="V149" s="1"/>
      <c r="Y149" s="1"/>
      <c r="AA149" s="1"/>
    </row>
    <row r="150" spans="1:27" x14ac:dyDescent="0.4">
      <c r="A150" t="s">
        <v>272</v>
      </c>
      <c r="B150" t="s">
        <v>273</v>
      </c>
      <c r="C150" t="s">
        <v>15</v>
      </c>
      <c r="D150" t="s">
        <v>177</v>
      </c>
      <c r="E150" t="s">
        <v>178</v>
      </c>
      <c r="L150" s="1">
        <v>0</v>
      </c>
      <c r="M150" s="1">
        <v>1000</v>
      </c>
      <c r="N150" s="1"/>
      <c r="O150" s="1">
        <v>1341</v>
      </c>
      <c r="P150" s="1">
        <v>1991</v>
      </c>
      <c r="Q150" s="1"/>
      <c r="R150" s="1">
        <v>1000</v>
      </c>
      <c r="T150" s="1">
        <v>1000</v>
      </c>
      <c r="U150">
        <v>0</v>
      </c>
      <c r="V150" s="1">
        <v>11351</v>
      </c>
      <c r="W150">
        <v>2000</v>
      </c>
      <c r="Y150" s="1"/>
      <c r="AA150" s="1"/>
    </row>
    <row r="151" spans="1:27" x14ac:dyDescent="0.4">
      <c r="A151" t="s">
        <v>272</v>
      </c>
      <c r="B151" t="s">
        <v>273</v>
      </c>
      <c r="C151" t="s">
        <v>15</v>
      </c>
      <c r="D151" t="s">
        <v>278</v>
      </c>
      <c r="E151" t="s">
        <v>279</v>
      </c>
      <c r="L151" s="1">
        <v>135000</v>
      </c>
      <c r="M151" s="1">
        <v>135000</v>
      </c>
      <c r="N151" s="1"/>
      <c r="O151" s="1">
        <v>115174</v>
      </c>
      <c r="P151" s="1">
        <v>103460</v>
      </c>
      <c r="Q151" s="1">
        <v>120000</v>
      </c>
      <c r="R151" s="1">
        <v>120000</v>
      </c>
      <c r="S151" s="1">
        <v>120000</v>
      </c>
      <c r="T151" s="1">
        <v>120000</v>
      </c>
      <c r="U151" s="1">
        <v>180000</v>
      </c>
      <c r="V151" s="1">
        <v>138983</v>
      </c>
      <c r="W151" s="1">
        <v>150000</v>
      </c>
      <c r="X151" s="1">
        <v>170000</v>
      </c>
      <c r="Y151" s="1"/>
      <c r="AA151" s="1"/>
    </row>
    <row r="152" spans="1:27" x14ac:dyDescent="0.4">
      <c r="A152" t="s">
        <v>272</v>
      </c>
      <c r="B152" t="s">
        <v>273</v>
      </c>
      <c r="C152" t="s">
        <v>15</v>
      </c>
      <c r="D152" t="s">
        <v>241</v>
      </c>
      <c r="E152" t="s">
        <v>242</v>
      </c>
      <c r="L152" s="1">
        <v>180000</v>
      </c>
      <c r="M152" s="1">
        <v>100000</v>
      </c>
      <c r="N152" s="1"/>
      <c r="O152" s="1">
        <v>128909</v>
      </c>
      <c r="P152" s="1">
        <v>103631</v>
      </c>
      <c r="Q152" s="1">
        <v>140000</v>
      </c>
      <c r="R152" s="1">
        <v>140000</v>
      </c>
      <c r="S152" s="1">
        <v>150000</v>
      </c>
      <c r="T152" s="1">
        <v>220000</v>
      </c>
      <c r="U152" s="1">
        <v>250000</v>
      </c>
      <c r="V152" s="1">
        <v>189035</v>
      </c>
      <c r="W152" s="1">
        <v>220000</v>
      </c>
      <c r="X152" s="1">
        <v>400000</v>
      </c>
      <c r="Y152" s="1"/>
      <c r="AA152" s="1"/>
    </row>
    <row r="153" spans="1:27" x14ac:dyDescent="0.4">
      <c r="A153" t="s">
        <v>272</v>
      </c>
      <c r="B153" t="s">
        <v>273</v>
      </c>
      <c r="C153" t="s">
        <v>15</v>
      </c>
      <c r="D153" t="s">
        <v>179</v>
      </c>
      <c r="E153" t="s">
        <v>180</v>
      </c>
      <c r="L153" s="1">
        <v>108000</v>
      </c>
      <c r="M153" s="1">
        <v>108000</v>
      </c>
      <c r="N153" s="1"/>
      <c r="O153" s="1">
        <v>58662</v>
      </c>
      <c r="P153" s="1">
        <v>56443</v>
      </c>
      <c r="Q153" s="1">
        <v>60000</v>
      </c>
      <c r="R153" s="1">
        <v>70000</v>
      </c>
      <c r="S153" s="1">
        <v>70000</v>
      </c>
      <c r="T153" s="1">
        <v>60000</v>
      </c>
      <c r="U153" s="1">
        <v>60000</v>
      </c>
      <c r="V153" s="1">
        <v>39856</v>
      </c>
      <c r="W153" s="1">
        <v>50000</v>
      </c>
      <c r="X153" s="1">
        <v>54000</v>
      </c>
      <c r="Y153" s="1"/>
      <c r="AA153" s="1"/>
    </row>
    <row r="154" spans="1:27" x14ac:dyDescent="0.4">
      <c r="A154" t="s">
        <v>272</v>
      </c>
      <c r="B154" t="s">
        <v>273</v>
      </c>
      <c r="C154" t="s">
        <v>15</v>
      </c>
      <c r="D154" t="s">
        <v>181</v>
      </c>
      <c r="E154" t="s">
        <v>182</v>
      </c>
      <c r="L154" s="1">
        <v>135000</v>
      </c>
      <c r="M154" s="1">
        <v>135000</v>
      </c>
      <c r="N154" s="1"/>
      <c r="O154" s="1">
        <v>115685</v>
      </c>
      <c r="P154" s="1">
        <v>63125</v>
      </c>
      <c r="Q154" s="1">
        <v>100000</v>
      </c>
      <c r="R154" s="1">
        <v>130000</v>
      </c>
      <c r="S154" s="1">
        <v>100000</v>
      </c>
      <c r="T154" s="1">
        <v>160000</v>
      </c>
      <c r="U154" s="1">
        <v>210000</v>
      </c>
      <c r="V154" s="1">
        <v>118076</v>
      </c>
      <c r="W154" s="1">
        <v>100000</v>
      </c>
      <c r="X154" s="1">
        <v>250000</v>
      </c>
      <c r="Y154" s="1"/>
      <c r="AA154" s="1"/>
    </row>
    <row r="155" spans="1:27" x14ac:dyDescent="0.4">
      <c r="A155" t="s">
        <v>272</v>
      </c>
      <c r="B155" t="s">
        <v>273</v>
      </c>
      <c r="C155" t="s">
        <v>15</v>
      </c>
      <c r="D155" t="s">
        <v>183</v>
      </c>
      <c r="E155" t="s">
        <v>184</v>
      </c>
      <c r="L155" s="1">
        <v>69000</v>
      </c>
      <c r="M155" s="1">
        <v>150000</v>
      </c>
      <c r="N155" s="1"/>
      <c r="O155" s="1">
        <v>148569</v>
      </c>
      <c r="P155" s="1">
        <v>195016</v>
      </c>
      <c r="Q155" s="1">
        <v>200000</v>
      </c>
      <c r="R155" s="1">
        <v>160000</v>
      </c>
      <c r="S155" s="1">
        <v>200000</v>
      </c>
      <c r="T155" s="1">
        <v>200000</v>
      </c>
      <c r="U155" s="1">
        <v>200000</v>
      </c>
      <c r="V155" s="1">
        <v>204539</v>
      </c>
      <c r="W155" s="1">
        <v>250000</v>
      </c>
      <c r="X155" s="1">
        <v>210000</v>
      </c>
      <c r="Y155" s="1"/>
      <c r="AA155" s="1"/>
    </row>
    <row r="156" spans="1:27" x14ac:dyDescent="0.4">
      <c r="A156" t="s">
        <v>272</v>
      </c>
      <c r="B156" t="s">
        <v>273</v>
      </c>
      <c r="C156" t="s">
        <v>15</v>
      </c>
      <c r="D156" t="s">
        <v>185</v>
      </c>
      <c r="E156" t="s">
        <v>186</v>
      </c>
      <c r="L156" s="1">
        <v>145000</v>
      </c>
      <c r="M156" s="1">
        <v>145000</v>
      </c>
      <c r="N156" s="1"/>
      <c r="O156" s="1">
        <v>195677</v>
      </c>
      <c r="P156" s="1">
        <v>182862</v>
      </c>
      <c r="Q156" s="1">
        <v>200000</v>
      </c>
      <c r="R156" s="1">
        <v>200000</v>
      </c>
      <c r="S156" s="1">
        <v>150000</v>
      </c>
      <c r="T156" s="1">
        <v>60000</v>
      </c>
      <c r="U156" s="1">
        <v>90000</v>
      </c>
      <c r="V156" s="1">
        <v>119352</v>
      </c>
      <c r="W156" s="1">
        <v>130000</v>
      </c>
      <c r="X156" s="1">
        <v>100000</v>
      </c>
      <c r="Y156" s="1"/>
      <c r="AA156" s="1"/>
    </row>
    <row r="157" spans="1:27" x14ac:dyDescent="0.4">
      <c r="A157" t="s">
        <v>272</v>
      </c>
      <c r="B157" t="s">
        <v>273</v>
      </c>
      <c r="C157" t="s">
        <v>15</v>
      </c>
      <c r="D157" t="s">
        <v>187</v>
      </c>
      <c r="E157" t="s">
        <v>188</v>
      </c>
      <c r="L157" s="1">
        <v>95000</v>
      </c>
      <c r="M157" s="1">
        <v>95000</v>
      </c>
      <c r="N157" s="1"/>
      <c r="O157" s="1">
        <v>11000</v>
      </c>
      <c r="P157" s="1"/>
      <c r="Q157" s="1">
        <v>0</v>
      </c>
      <c r="R157" s="1">
        <v>10000</v>
      </c>
      <c r="Y157" s="1"/>
      <c r="AA157" s="1"/>
    </row>
    <row r="158" spans="1:27" x14ac:dyDescent="0.4">
      <c r="A158" t="s">
        <v>272</v>
      </c>
      <c r="B158" t="s">
        <v>273</v>
      </c>
      <c r="C158" t="s">
        <v>15</v>
      </c>
      <c r="D158" t="s">
        <v>189</v>
      </c>
      <c r="E158" t="s">
        <v>190</v>
      </c>
      <c r="L158" s="1">
        <v>250000</v>
      </c>
      <c r="M158" s="1">
        <v>250000</v>
      </c>
      <c r="N158" s="1"/>
      <c r="O158" s="1">
        <v>21899</v>
      </c>
      <c r="P158" s="1">
        <v>43217</v>
      </c>
      <c r="Q158" s="1">
        <v>40000</v>
      </c>
      <c r="R158" s="1">
        <v>20000</v>
      </c>
      <c r="S158" s="1">
        <v>50000</v>
      </c>
      <c r="T158" s="1">
        <v>50000</v>
      </c>
      <c r="U158" s="1">
        <v>85000</v>
      </c>
      <c r="V158" s="1">
        <v>68038</v>
      </c>
      <c r="W158" s="1">
        <v>80000</v>
      </c>
      <c r="X158" s="1">
        <v>90000</v>
      </c>
      <c r="Y158" s="1"/>
      <c r="AA158" s="1"/>
    </row>
    <row r="159" spans="1:27" x14ac:dyDescent="0.4">
      <c r="A159" t="s">
        <v>272</v>
      </c>
      <c r="B159" t="s">
        <v>273</v>
      </c>
      <c r="C159" t="s">
        <v>15</v>
      </c>
      <c r="D159" t="s">
        <v>246</v>
      </c>
      <c r="E159" t="s">
        <v>247</v>
      </c>
      <c r="L159" s="1">
        <v>395000</v>
      </c>
      <c r="M159" s="1">
        <v>300000</v>
      </c>
      <c r="N159" s="1"/>
      <c r="O159" s="1">
        <v>137270</v>
      </c>
      <c r="P159" s="1"/>
      <c r="Q159" s="1"/>
      <c r="R159" s="1">
        <v>200000</v>
      </c>
      <c r="Y159" s="1"/>
      <c r="AA159" s="1"/>
    </row>
    <row r="160" spans="1:27" x14ac:dyDescent="0.4">
      <c r="A160" t="s">
        <v>272</v>
      </c>
      <c r="B160" t="s">
        <v>273</v>
      </c>
      <c r="C160" t="s">
        <v>15</v>
      </c>
      <c r="D160" t="s">
        <v>191</v>
      </c>
      <c r="E160" t="s">
        <v>192</v>
      </c>
      <c r="L160" s="1">
        <v>50000</v>
      </c>
      <c r="M160" s="1">
        <v>150000</v>
      </c>
      <c r="N160" s="1"/>
      <c r="O160" s="1">
        <v>228257</v>
      </c>
      <c r="P160" s="1">
        <v>376321</v>
      </c>
      <c r="Q160" s="1">
        <v>420000</v>
      </c>
      <c r="R160" s="1">
        <v>250000</v>
      </c>
      <c r="S160" s="1">
        <v>361000</v>
      </c>
      <c r="T160" s="1">
        <v>500000</v>
      </c>
      <c r="U160" s="1">
        <v>350000</v>
      </c>
      <c r="V160" s="1">
        <v>524334</v>
      </c>
      <c r="W160" s="1">
        <v>500000</v>
      </c>
      <c r="X160" s="1">
        <v>550000</v>
      </c>
      <c r="Y160" s="1" t="s">
        <v>280</v>
      </c>
      <c r="AA160" s="1"/>
    </row>
    <row r="161" spans="1:27" x14ac:dyDescent="0.4">
      <c r="A161" t="s">
        <v>272</v>
      </c>
      <c r="B161" t="s">
        <v>273</v>
      </c>
      <c r="C161" t="s">
        <v>15</v>
      </c>
      <c r="D161" t="s">
        <v>281</v>
      </c>
      <c r="E161" t="s">
        <v>248</v>
      </c>
      <c r="L161" s="1">
        <v>0</v>
      </c>
      <c r="M161" s="1">
        <v>50000</v>
      </c>
      <c r="N161" s="1"/>
      <c r="O161" s="1">
        <v>99336</v>
      </c>
      <c r="P161" s="1">
        <v>33739</v>
      </c>
      <c r="Q161" s="1">
        <v>100000</v>
      </c>
      <c r="R161" s="1">
        <v>110000</v>
      </c>
      <c r="S161" s="1">
        <v>70000</v>
      </c>
      <c r="T161" s="1">
        <v>70000</v>
      </c>
      <c r="U161" s="1">
        <v>100000</v>
      </c>
      <c r="V161" s="1">
        <v>97069</v>
      </c>
      <c r="W161" s="1">
        <v>100000</v>
      </c>
      <c r="X161" s="1">
        <v>120000</v>
      </c>
      <c r="Y161" s="1"/>
      <c r="AA161" s="1"/>
    </row>
    <row r="162" spans="1:27" x14ac:dyDescent="0.4">
      <c r="A162" t="s">
        <v>272</v>
      </c>
      <c r="B162" t="s">
        <v>273</v>
      </c>
      <c r="C162" t="s">
        <v>15</v>
      </c>
      <c r="D162" t="s">
        <v>282</v>
      </c>
      <c r="E162" t="s">
        <v>283</v>
      </c>
      <c r="L162" s="1">
        <v>0</v>
      </c>
      <c r="M162" s="1">
        <v>15000</v>
      </c>
      <c r="N162" s="1"/>
      <c r="O162" s="1">
        <v>34984</v>
      </c>
      <c r="P162" s="1">
        <v>9159</v>
      </c>
      <c r="Q162" s="1">
        <v>40000</v>
      </c>
      <c r="R162" s="1">
        <v>40000</v>
      </c>
      <c r="S162" s="1">
        <v>80000</v>
      </c>
      <c r="T162" s="1">
        <v>80000</v>
      </c>
      <c r="U162" s="1">
        <v>45000</v>
      </c>
      <c r="V162" s="1">
        <v>21151</v>
      </c>
      <c r="W162" s="1">
        <v>45000</v>
      </c>
      <c r="X162" s="1">
        <v>100000</v>
      </c>
      <c r="Y162" s="1"/>
      <c r="AA162" s="1"/>
    </row>
    <row r="163" spans="1:27" x14ac:dyDescent="0.4">
      <c r="A163" t="s">
        <v>272</v>
      </c>
      <c r="B163" t="s">
        <v>273</v>
      </c>
      <c r="C163" t="s">
        <v>15</v>
      </c>
      <c r="D163" t="s">
        <v>249</v>
      </c>
      <c r="E163" t="s">
        <v>250</v>
      </c>
      <c r="L163" s="1">
        <v>230000</v>
      </c>
      <c r="M163" s="1">
        <v>200000</v>
      </c>
      <c r="N163" s="1"/>
      <c r="O163" s="1">
        <v>142088</v>
      </c>
      <c r="P163" s="1">
        <v>186362</v>
      </c>
      <c r="Q163" s="1">
        <v>300000</v>
      </c>
      <c r="R163" s="1">
        <v>160000</v>
      </c>
      <c r="S163" s="1">
        <v>210000</v>
      </c>
      <c r="T163" s="1">
        <v>210000</v>
      </c>
      <c r="U163" s="1">
        <v>250000</v>
      </c>
      <c r="V163" s="1">
        <v>218948</v>
      </c>
      <c r="W163" s="1">
        <v>250000</v>
      </c>
      <c r="X163" s="1">
        <v>240000</v>
      </c>
      <c r="Y163" s="1" t="s">
        <v>284</v>
      </c>
      <c r="AA163" s="1"/>
    </row>
    <row r="164" spans="1:27" x14ac:dyDescent="0.4">
      <c r="A164" t="s">
        <v>272</v>
      </c>
      <c r="B164" t="s">
        <v>273</v>
      </c>
      <c r="C164" t="s">
        <v>15</v>
      </c>
      <c r="D164" t="s">
        <v>251</v>
      </c>
      <c r="E164" t="s">
        <v>252</v>
      </c>
      <c r="L164" s="1">
        <v>6000</v>
      </c>
      <c r="M164" s="1">
        <v>6000</v>
      </c>
      <c r="N164" s="1"/>
      <c r="O164" s="1">
        <v>5717</v>
      </c>
      <c r="P164" s="1">
        <v>35190</v>
      </c>
      <c r="Q164" s="1">
        <v>50000</v>
      </c>
      <c r="R164" s="1">
        <v>8000</v>
      </c>
      <c r="S164" s="1">
        <v>40000</v>
      </c>
      <c r="T164" s="1">
        <v>35000</v>
      </c>
      <c r="U164" s="1">
        <v>45000</v>
      </c>
      <c r="V164" s="1">
        <v>14862</v>
      </c>
      <c r="W164" s="1">
        <v>30000</v>
      </c>
      <c r="X164" s="1">
        <v>45000</v>
      </c>
      <c r="Y164" s="1"/>
      <c r="AA164" s="1"/>
    </row>
    <row r="165" spans="1:27" x14ac:dyDescent="0.4">
      <c r="A165" t="s">
        <v>272</v>
      </c>
      <c r="B165" t="s">
        <v>273</v>
      </c>
      <c r="C165" t="s">
        <v>15</v>
      </c>
      <c r="D165" t="s">
        <v>193</v>
      </c>
      <c r="E165" t="s">
        <v>253</v>
      </c>
      <c r="L165" s="1">
        <v>0</v>
      </c>
      <c r="M165" s="1">
        <v>1000</v>
      </c>
      <c r="N165" s="1"/>
      <c r="O165" s="1">
        <v>4853</v>
      </c>
      <c r="P165" s="1"/>
      <c r="Q165" s="1">
        <v>10000</v>
      </c>
      <c r="R165" s="1">
        <v>10000</v>
      </c>
      <c r="S165" s="1"/>
      <c r="T165" s="1"/>
      <c r="V165" s="1">
        <v>1269</v>
      </c>
      <c r="Y165" s="1"/>
      <c r="AA165" s="1"/>
    </row>
    <row r="166" spans="1:27" x14ac:dyDescent="0.4">
      <c r="A166" t="s">
        <v>272</v>
      </c>
      <c r="B166" t="s">
        <v>273</v>
      </c>
      <c r="C166" t="s">
        <v>15</v>
      </c>
      <c r="D166" s="4">
        <v>13300</v>
      </c>
      <c r="E166" t="s">
        <v>254</v>
      </c>
      <c r="L166" s="1">
        <v>523000</v>
      </c>
      <c r="M166" s="1">
        <v>523000</v>
      </c>
      <c r="N166" s="1"/>
      <c r="O166" s="1">
        <v>2012709</v>
      </c>
      <c r="P166" s="1"/>
      <c r="Q166" s="1">
        <v>1200000</v>
      </c>
      <c r="R166" s="1">
        <v>1200000</v>
      </c>
      <c r="S166" s="1">
        <v>1550000</v>
      </c>
      <c r="T166" s="1">
        <v>1550000</v>
      </c>
      <c r="U166" s="1">
        <v>2150000</v>
      </c>
      <c r="V166" s="1">
        <v>2055428</v>
      </c>
      <c r="W166" s="1">
        <v>2085000</v>
      </c>
      <c r="X166" s="1">
        <v>2100000</v>
      </c>
      <c r="Y166" s="1" t="s">
        <v>285</v>
      </c>
      <c r="AA166" s="1"/>
    </row>
    <row r="167" spans="1:27" x14ac:dyDescent="0.4">
      <c r="A167" t="s">
        <v>272</v>
      </c>
      <c r="B167" t="s">
        <v>273</v>
      </c>
      <c r="C167" t="s">
        <v>15</v>
      </c>
      <c r="D167" t="s">
        <v>198</v>
      </c>
      <c r="E167" t="s">
        <v>12</v>
      </c>
      <c r="L167" s="1">
        <v>430000</v>
      </c>
      <c r="M167" s="1">
        <v>430000</v>
      </c>
      <c r="N167" s="1"/>
      <c r="O167" s="1">
        <v>375190</v>
      </c>
      <c r="P167" s="1">
        <v>360172</v>
      </c>
      <c r="Q167" s="1">
        <v>400000</v>
      </c>
      <c r="R167" s="1">
        <v>400000</v>
      </c>
      <c r="S167" s="1">
        <v>500000</v>
      </c>
      <c r="T167" s="1">
        <v>500000</v>
      </c>
      <c r="U167" s="1">
        <v>450000</v>
      </c>
      <c r="V167" s="1">
        <v>430313</v>
      </c>
      <c r="W167" s="1">
        <v>500000</v>
      </c>
      <c r="X167" s="1">
        <v>500000</v>
      </c>
      <c r="Y167" s="1"/>
      <c r="AA167" s="1"/>
    </row>
    <row r="168" spans="1:27" x14ac:dyDescent="0.4">
      <c r="A168" t="s">
        <v>272</v>
      </c>
      <c r="B168" t="s">
        <v>273</v>
      </c>
      <c r="C168" t="s">
        <v>15</v>
      </c>
      <c r="D168" t="s">
        <v>286</v>
      </c>
      <c r="E168" t="s">
        <v>287</v>
      </c>
      <c r="L168" s="1">
        <v>0</v>
      </c>
      <c r="M168" s="1">
        <v>5000</v>
      </c>
      <c r="N168" s="1"/>
      <c r="O168" s="1">
        <v>4118</v>
      </c>
      <c r="P168" s="1"/>
      <c r="Q168" s="1"/>
      <c r="R168" s="1">
        <v>0</v>
      </c>
      <c r="Y168" s="1"/>
      <c r="AA168" s="1"/>
    </row>
    <row r="169" spans="1:27" x14ac:dyDescent="0.4">
      <c r="A169" t="s">
        <v>272</v>
      </c>
      <c r="B169" t="s">
        <v>273</v>
      </c>
      <c r="C169" t="s">
        <v>15</v>
      </c>
      <c r="D169" t="s">
        <v>288</v>
      </c>
      <c r="E169" t="s">
        <v>289</v>
      </c>
      <c r="L169" s="1">
        <v>0</v>
      </c>
      <c r="M169" s="1">
        <v>333000</v>
      </c>
      <c r="N169" s="1"/>
      <c r="O169" s="1">
        <v>333430</v>
      </c>
      <c r="P169" s="1"/>
      <c r="Q169" s="1"/>
      <c r="R169" s="1">
        <v>0</v>
      </c>
      <c r="Y169" s="1"/>
      <c r="AA169" s="1"/>
    </row>
    <row r="170" spans="1:27" x14ac:dyDescent="0.4">
      <c r="A170" t="s">
        <v>272</v>
      </c>
      <c r="B170" t="s">
        <v>273</v>
      </c>
      <c r="C170" t="s">
        <v>15</v>
      </c>
      <c r="D170" t="s">
        <v>290</v>
      </c>
      <c r="E170" t="s">
        <v>291</v>
      </c>
      <c r="L170" s="1">
        <v>0</v>
      </c>
      <c r="M170" s="1">
        <v>0</v>
      </c>
      <c r="N170" s="1"/>
      <c r="O170" s="1"/>
      <c r="P170" s="1"/>
      <c r="Q170" s="1"/>
      <c r="Y170" s="1"/>
      <c r="AA170" s="1"/>
    </row>
    <row r="171" spans="1:27" x14ac:dyDescent="0.4">
      <c r="A171" t="s">
        <v>272</v>
      </c>
      <c r="B171" t="s">
        <v>273</v>
      </c>
      <c r="C171" t="s">
        <v>15</v>
      </c>
      <c r="D171" t="s">
        <v>292</v>
      </c>
      <c r="E171" t="s">
        <v>293</v>
      </c>
      <c r="L171" s="1">
        <v>0</v>
      </c>
      <c r="M171" s="1">
        <v>274000</v>
      </c>
      <c r="N171" s="1"/>
      <c r="O171" s="1">
        <v>0</v>
      </c>
      <c r="P171" s="1"/>
      <c r="Q171" s="1"/>
      <c r="R171" s="1"/>
      <c r="Y171" s="1"/>
      <c r="AA171" s="1"/>
    </row>
    <row r="172" spans="1:27" x14ac:dyDescent="0.4">
      <c r="A172" t="s">
        <v>272</v>
      </c>
      <c r="B172" t="s">
        <v>273</v>
      </c>
      <c r="C172" t="s">
        <v>15</v>
      </c>
      <c r="D172" t="s">
        <v>202</v>
      </c>
      <c r="E172" t="s">
        <v>36</v>
      </c>
      <c r="L172" s="1">
        <v>900000</v>
      </c>
      <c r="M172" s="1">
        <v>900000</v>
      </c>
      <c r="N172" s="1"/>
      <c r="O172" s="1">
        <v>929327</v>
      </c>
      <c r="P172" s="1"/>
      <c r="Q172" s="1">
        <v>900000</v>
      </c>
      <c r="R172" s="1">
        <v>900000</v>
      </c>
      <c r="S172" s="1">
        <v>1000000</v>
      </c>
      <c r="T172" s="1">
        <v>1000000</v>
      </c>
      <c r="U172" s="1">
        <v>1000000</v>
      </c>
      <c r="V172" s="1"/>
      <c r="W172" s="1">
        <v>1000000</v>
      </c>
      <c r="X172" s="1">
        <v>1000000</v>
      </c>
      <c r="Y172" s="1"/>
      <c r="AA172" s="1"/>
    </row>
    <row r="173" spans="1:27" x14ac:dyDescent="0.4">
      <c r="A173" s="6">
        <v>300</v>
      </c>
      <c r="B173" s="2" t="s">
        <v>15</v>
      </c>
      <c r="C173" s="2"/>
      <c r="D173" s="2"/>
      <c r="E173" s="2"/>
      <c r="F173" s="2"/>
      <c r="G173" s="2"/>
      <c r="H173" s="2"/>
      <c r="I173" s="2"/>
      <c r="J173" s="2"/>
      <c r="K173" s="2"/>
      <c r="L173" s="3">
        <f>SUM(L128:L172)</f>
        <v>8516000</v>
      </c>
      <c r="M173" s="3">
        <f>SUM(M128:M172)</f>
        <v>10014000</v>
      </c>
      <c r="N173" s="3"/>
      <c r="O173" s="3">
        <f t="shared" ref="O173:X173" si="4">SUM(O128:O172)</f>
        <v>10485300</v>
      </c>
      <c r="P173" s="3">
        <f t="shared" si="4"/>
        <v>7323073.3200000003</v>
      </c>
      <c r="Q173" s="3">
        <f t="shared" si="4"/>
        <v>10872000</v>
      </c>
      <c r="R173" s="3">
        <f t="shared" si="4"/>
        <v>10689000</v>
      </c>
      <c r="S173" s="3">
        <f t="shared" si="4"/>
        <v>11302000</v>
      </c>
      <c r="T173" s="3">
        <f t="shared" si="4"/>
        <v>11247600</v>
      </c>
      <c r="U173" s="3">
        <f t="shared" si="4"/>
        <v>13227650</v>
      </c>
      <c r="V173" s="3">
        <f t="shared" si="4"/>
        <v>10661851</v>
      </c>
      <c r="W173" s="3">
        <f t="shared" si="4"/>
        <v>12607750</v>
      </c>
      <c r="X173" s="3">
        <f t="shared" si="4"/>
        <v>14140000</v>
      </c>
    </row>
    <row r="174" spans="1:27" x14ac:dyDescent="0.4">
      <c r="L174" s="1"/>
      <c r="M174" s="1"/>
      <c r="N174" s="1"/>
      <c r="O174" s="1"/>
      <c r="P174" s="1"/>
      <c r="Q174" s="1"/>
      <c r="R174" s="1"/>
    </row>
    <row r="175" spans="1:27" x14ac:dyDescent="0.4">
      <c r="L175" s="1"/>
      <c r="M175" s="1"/>
      <c r="N175" s="1"/>
      <c r="O175" s="1"/>
      <c r="P175" s="1"/>
      <c r="Q175" s="1"/>
      <c r="R175" s="1"/>
    </row>
    <row r="176" spans="1:27" x14ac:dyDescent="0.4">
      <c r="A176" t="s">
        <v>272</v>
      </c>
      <c r="B176" t="s">
        <v>273</v>
      </c>
      <c r="C176" t="s">
        <v>27</v>
      </c>
      <c r="D176" t="s">
        <v>259</v>
      </c>
      <c r="E176" t="s">
        <v>260</v>
      </c>
      <c r="L176" s="1">
        <v>-175000</v>
      </c>
      <c r="M176" s="1">
        <v>-85000</v>
      </c>
      <c r="N176" s="1"/>
      <c r="O176" s="1">
        <v>0</v>
      </c>
      <c r="P176" s="1">
        <v>-2000</v>
      </c>
      <c r="Q176" s="1"/>
    </row>
    <row r="177" spans="1:24" x14ac:dyDescent="0.4">
      <c r="A177" t="s">
        <v>272</v>
      </c>
      <c r="B177" t="s">
        <v>273</v>
      </c>
      <c r="C177" t="s">
        <v>27</v>
      </c>
      <c r="D177" t="s">
        <v>203</v>
      </c>
      <c r="E177" t="s">
        <v>204</v>
      </c>
      <c r="L177" s="1">
        <v>0</v>
      </c>
      <c r="M177" s="1">
        <v>0</v>
      </c>
      <c r="N177" s="1"/>
      <c r="O177" s="1">
        <v>-939</v>
      </c>
      <c r="P177" s="1"/>
      <c r="Q177" s="1"/>
    </row>
    <row r="178" spans="1:24" x14ac:dyDescent="0.4">
      <c r="A178" t="s">
        <v>272</v>
      </c>
      <c r="B178" t="s">
        <v>273</v>
      </c>
      <c r="C178" t="s">
        <v>27</v>
      </c>
      <c r="D178" t="s">
        <v>263</v>
      </c>
      <c r="E178" t="s">
        <v>294</v>
      </c>
      <c r="L178" s="1">
        <v>-2100000</v>
      </c>
      <c r="M178" s="1">
        <v>-3000000</v>
      </c>
      <c r="N178" s="1"/>
      <c r="O178" s="1">
        <v>-3404300</v>
      </c>
      <c r="P178" s="1">
        <v>-2616550</v>
      </c>
      <c r="Q178" s="1">
        <v>-3100000</v>
      </c>
      <c r="R178" s="1">
        <v>-3100000</v>
      </c>
      <c r="S178" s="1">
        <v>-3200000</v>
      </c>
      <c r="T178" s="1">
        <v>-3200000</v>
      </c>
      <c r="U178" s="1">
        <v>-3300000</v>
      </c>
      <c r="V178" s="1">
        <v>-2491000</v>
      </c>
      <c r="W178" s="1">
        <v>-3050000</v>
      </c>
      <c r="X178" s="1">
        <v>-5100000</v>
      </c>
    </row>
    <row r="179" spans="1:24" x14ac:dyDescent="0.4">
      <c r="A179" t="s">
        <v>272</v>
      </c>
      <c r="B179" t="s">
        <v>273</v>
      </c>
      <c r="C179" t="s">
        <v>27</v>
      </c>
      <c r="D179" t="s">
        <v>295</v>
      </c>
      <c r="E179" t="s">
        <v>296</v>
      </c>
      <c r="L179" s="1">
        <v>-100000</v>
      </c>
      <c r="M179" s="1">
        <v>-10000</v>
      </c>
      <c r="N179" s="1"/>
      <c r="O179" s="1">
        <v>-205520</v>
      </c>
      <c r="P179" s="1">
        <v>-243840</v>
      </c>
      <c r="Q179" s="1">
        <v>-200000</v>
      </c>
      <c r="R179" s="1">
        <v>-200000</v>
      </c>
      <c r="S179" s="1">
        <v>-270000</v>
      </c>
      <c r="T179" s="1">
        <v>-270000</v>
      </c>
      <c r="U179" s="1">
        <v>-300000</v>
      </c>
      <c r="V179" s="1">
        <v>-291803</v>
      </c>
      <c r="W179" s="1">
        <v>-320000</v>
      </c>
      <c r="X179" s="1">
        <v>-525000</v>
      </c>
    </row>
    <row r="180" spans="1:24" x14ac:dyDescent="0.4">
      <c r="A180" t="s">
        <v>272</v>
      </c>
      <c r="B180" t="s">
        <v>273</v>
      </c>
      <c r="C180" t="s">
        <v>27</v>
      </c>
      <c r="D180" t="s">
        <v>297</v>
      </c>
      <c r="E180" t="s">
        <v>298</v>
      </c>
      <c r="L180" s="1">
        <v>0</v>
      </c>
      <c r="M180" s="1">
        <v>0</v>
      </c>
      <c r="N180" s="1"/>
      <c r="O180" s="1">
        <v>-632940</v>
      </c>
      <c r="P180" s="1">
        <v>-663685</v>
      </c>
      <c r="Q180" s="1">
        <v>-700000</v>
      </c>
      <c r="R180" s="1">
        <v>-700000</v>
      </c>
      <c r="S180" s="1">
        <v>-740000</v>
      </c>
      <c r="T180" s="1">
        <v>-675000</v>
      </c>
      <c r="U180" s="1">
        <v>-1400000</v>
      </c>
      <c r="V180" s="1">
        <v>-1014720</v>
      </c>
      <c r="W180" s="1">
        <v>-1016000</v>
      </c>
      <c r="X180" s="1">
        <v>-985000</v>
      </c>
    </row>
    <row r="181" spans="1:24" x14ac:dyDescent="0.4">
      <c r="A181" t="s">
        <v>272</v>
      </c>
      <c r="B181" t="s">
        <v>273</v>
      </c>
      <c r="C181" t="s">
        <v>27</v>
      </c>
      <c r="D181" t="s">
        <v>299</v>
      </c>
      <c r="E181" t="s">
        <v>300</v>
      </c>
      <c r="L181" s="1">
        <v>0</v>
      </c>
      <c r="M181" s="1">
        <v>0</v>
      </c>
      <c r="N181" s="1"/>
      <c r="O181" s="1">
        <v>-115500</v>
      </c>
      <c r="P181" s="1">
        <v>-99238</v>
      </c>
      <c r="Q181" s="1">
        <v>-110000</v>
      </c>
      <c r="R181" s="1">
        <v>-120000</v>
      </c>
      <c r="S181" s="1">
        <v>-100000</v>
      </c>
      <c r="T181" s="1">
        <v>-100000</v>
      </c>
      <c r="U181" s="1">
        <v>-100000</v>
      </c>
      <c r="V181" s="1">
        <v>-104114</v>
      </c>
      <c r="W181" s="1">
        <v>-105000</v>
      </c>
      <c r="X181" s="1">
        <v>-140000</v>
      </c>
    </row>
    <row r="182" spans="1:24" x14ac:dyDescent="0.4">
      <c r="A182" t="s">
        <v>272</v>
      </c>
      <c r="B182" t="s">
        <v>273</v>
      </c>
      <c r="C182" t="s">
        <v>27</v>
      </c>
      <c r="D182" t="s">
        <v>205</v>
      </c>
      <c r="E182" t="s">
        <v>301</v>
      </c>
      <c r="L182" s="1">
        <v>0</v>
      </c>
      <c r="M182" s="1">
        <v>-665000</v>
      </c>
      <c r="N182" s="1"/>
      <c r="O182" s="1">
        <v>-407129</v>
      </c>
      <c r="P182" s="1">
        <v>-864582</v>
      </c>
      <c r="Q182" s="1">
        <v>-900000</v>
      </c>
      <c r="R182" s="1">
        <v>-400000</v>
      </c>
      <c r="S182" s="1">
        <v>-1000000</v>
      </c>
      <c r="T182" s="1">
        <v>-1000000</v>
      </c>
      <c r="U182" s="28">
        <v>-450000</v>
      </c>
      <c r="V182" s="28">
        <v>-340895</v>
      </c>
      <c r="W182" s="1">
        <v>-390000</v>
      </c>
      <c r="X182" s="1">
        <v>-550000</v>
      </c>
    </row>
    <row r="183" spans="1:24" x14ac:dyDescent="0.4">
      <c r="A183" t="s">
        <v>272</v>
      </c>
      <c r="B183" t="s">
        <v>273</v>
      </c>
      <c r="C183" t="s">
        <v>27</v>
      </c>
      <c r="D183" t="s">
        <v>208</v>
      </c>
      <c r="E183" t="s">
        <v>209</v>
      </c>
      <c r="L183" s="1">
        <v>0</v>
      </c>
      <c r="M183" s="1">
        <v>-112000</v>
      </c>
      <c r="N183" s="1"/>
      <c r="O183" s="1">
        <v>-128554</v>
      </c>
      <c r="P183" s="1">
        <v>-11</v>
      </c>
      <c r="Q183" s="1"/>
      <c r="T183" s="1">
        <v>-150000</v>
      </c>
      <c r="V183" s="1">
        <v>-139586</v>
      </c>
      <c r="W183" s="1">
        <v>-200000</v>
      </c>
    </row>
    <row r="184" spans="1:24" x14ac:dyDescent="0.4">
      <c r="A184" t="s">
        <v>272</v>
      </c>
      <c r="B184" t="s">
        <v>273</v>
      </c>
      <c r="C184" t="s">
        <v>27</v>
      </c>
      <c r="D184" t="s">
        <v>210</v>
      </c>
      <c r="E184" t="s">
        <v>211</v>
      </c>
      <c r="L184" s="1">
        <v>-430000</v>
      </c>
      <c r="M184" s="1">
        <v>-430000</v>
      </c>
      <c r="N184" s="1"/>
      <c r="O184" s="1">
        <v>-375190</v>
      </c>
      <c r="P184" s="1">
        <v>-360172</v>
      </c>
      <c r="Q184" s="1">
        <v>-400000</v>
      </c>
      <c r="R184" s="1">
        <v>-400000</v>
      </c>
      <c r="S184" s="1">
        <v>-500000</v>
      </c>
      <c r="T184" s="1">
        <v>-500000</v>
      </c>
      <c r="U184" s="1">
        <v>-450000</v>
      </c>
      <c r="V184" s="1">
        <v>-430312</v>
      </c>
      <c r="W184" s="1">
        <v>-500000</v>
      </c>
      <c r="X184" s="1">
        <v>-500000</v>
      </c>
    </row>
    <row r="185" spans="1:24" x14ac:dyDescent="0.4">
      <c r="A185" t="s">
        <v>272</v>
      </c>
      <c r="B185" t="s">
        <v>273</v>
      </c>
      <c r="C185" t="s">
        <v>27</v>
      </c>
      <c r="D185" t="s">
        <v>214</v>
      </c>
      <c r="E185" t="s">
        <v>215</v>
      </c>
      <c r="L185" s="1">
        <v>0</v>
      </c>
      <c r="M185" s="1">
        <v>-1000</v>
      </c>
      <c r="N185" s="1"/>
      <c r="O185" s="1">
        <v>-4002</v>
      </c>
      <c r="P185" s="1">
        <v>-1649</v>
      </c>
      <c r="Q185" s="1"/>
      <c r="R185" s="1"/>
      <c r="T185" s="1">
        <v>-1700</v>
      </c>
      <c r="V185" s="1">
        <v>-1762</v>
      </c>
      <c r="W185" s="1">
        <v>-1700</v>
      </c>
    </row>
    <row r="186" spans="1:24" x14ac:dyDescent="0.4">
      <c r="A186" t="s">
        <v>272</v>
      </c>
      <c r="B186" t="s">
        <v>273</v>
      </c>
      <c r="C186" t="s">
        <v>27</v>
      </c>
      <c r="D186" t="s">
        <v>222</v>
      </c>
      <c r="E186" t="s">
        <v>223</v>
      </c>
      <c r="L186" s="1">
        <v>-4811000</v>
      </c>
      <c r="M186" s="1">
        <v>-4811000</v>
      </c>
      <c r="N186" s="1"/>
      <c r="O186" s="1">
        <v>-3951000</v>
      </c>
      <c r="P186" s="1">
        <v>-4025000</v>
      </c>
      <c r="Q186" s="1">
        <v>-4025000</v>
      </c>
      <c r="R186" s="1">
        <v>-3825000</v>
      </c>
      <c r="S186" s="1">
        <v>-4224500</v>
      </c>
      <c r="T186" s="1">
        <v>-4224500</v>
      </c>
      <c r="U186" s="40">
        <v>-5431650</v>
      </c>
      <c r="V186" s="40">
        <v>-5455650</v>
      </c>
      <c r="W186" s="1">
        <v>-5455650</v>
      </c>
      <c r="X186" s="1">
        <v>-5063000</v>
      </c>
    </row>
    <row r="187" spans="1:24" x14ac:dyDescent="0.4">
      <c r="A187" t="s">
        <v>272</v>
      </c>
      <c r="B187" t="s">
        <v>273</v>
      </c>
      <c r="C187" t="s">
        <v>27</v>
      </c>
      <c r="D187" t="s">
        <v>225</v>
      </c>
      <c r="E187" t="s">
        <v>270</v>
      </c>
      <c r="L187" s="1">
        <v>0</v>
      </c>
      <c r="M187" s="1">
        <v>0</v>
      </c>
      <c r="N187" s="1"/>
      <c r="O187" s="1"/>
      <c r="P187" s="1"/>
      <c r="Q187" s="1"/>
      <c r="R187" s="1"/>
      <c r="T187" s="1"/>
      <c r="U187">
        <v>-165850</v>
      </c>
      <c r="W187" s="1"/>
    </row>
    <row r="188" spans="1:24" x14ac:dyDescent="0.4">
      <c r="A188" s="4">
        <v>300</v>
      </c>
      <c r="B188" t="s">
        <v>273</v>
      </c>
      <c r="C188" t="s">
        <v>27</v>
      </c>
      <c r="D188" s="4">
        <v>19400</v>
      </c>
      <c r="E188" t="s">
        <v>302</v>
      </c>
      <c r="L188" s="1"/>
      <c r="M188" s="1"/>
      <c r="N188" s="1"/>
      <c r="O188" s="1"/>
      <c r="P188" s="1"/>
      <c r="Q188" s="1"/>
      <c r="R188" s="1"/>
      <c r="T188" s="1"/>
      <c r="W188" s="1"/>
    </row>
    <row r="189" spans="1:24" x14ac:dyDescent="0.4">
      <c r="A189" s="4">
        <v>300</v>
      </c>
      <c r="B189" t="s">
        <v>273</v>
      </c>
      <c r="C189" t="s">
        <v>27</v>
      </c>
      <c r="D189" s="4">
        <v>19400</v>
      </c>
      <c r="E189" t="s">
        <v>303</v>
      </c>
      <c r="L189" s="1"/>
      <c r="M189" s="1"/>
      <c r="N189" s="1"/>
      <c r="O189" s="1"/>
      <c r="P189" s="1"/>
      <c r="Q189" s="1">
        <v>-897000</v>
      </c>
      <c r="R189" s="32">
        <v>-897000</v>
      </c>
      <c r="T189" s="1">
        <v>141100</v>
      </c>
      <c r="W189" s="1"/>
    </row>
    <row r="190" spans="1:24" x14ac:dyDescent="0.4">
      <c r="A190" t="s">
        <v>272</v>
      </c>
      <c r="B190" t="s">
        <v>273</v>
      </c>
      <c r="C190" t="s">
        <v>27</v>
      </c>
      <c r="D190" t="s">
        <v>227</v>
      </c>
      <c r="E190" t="s">
        <v>44</v>
      </c>
      <c r="L190" s="1">
        <v>-900000</v>
      </c>
      <c r="M190" s="1">
        <v>-900000</v>
      </c>
      <c r="N190" s="1"/>
      <c r="O190" s="1">
        <v>-929326</v>
      </c>
      <c r="P190" s="1"/>
      <c r="Q190" s="1">
        <v>-900000</v>
      </c>
      <c r="R190" s="1">
        <v>-900000</v>
      </c>
      <c r="S190" s="1">
        <v>-1000000</v>
      </c>
      <c r="T190" s="1">
        <v>-1000000</v>
      </c>
      <c r="U190" s="1">
        <v>-1000000</v>
      </c>
      <c r="V190" s="1"/>
      <c r="W190" s="1">
        <v>-1000000</v>
      </c>
      <c r="X190" s="1">
        <v>-1000000</v>
      </c>
    </row>
    <row r="191" spans="1:24" x14ac:dyDescent="0.4">
      <c r="A191" s="17">
        <v>300</v>
      </c>
      <c r="B191" s="2" t="s">
        <v>27</v>
      </c>
      <c r="C191" s="2"/>
      <c r="D191" s="2"/>
      <c r="E191" s="2"/>
      <c r="F191" s="2"/>
      <c r="G191" s="2"/>
      <c r="H191" s="2"/>
      <c r="I191" s="2"/>
      <c r="J191" s="2"/>
      <c r="K191" s="2"/>
      <c r="L191" s="3">
        <f>SUM(L176:L190)</f>
        <v>-8516000</v>
      </c>
      <c r="M191" s="3">
        <f>SUM(M176:M190)</f>
        <v>-10014000</v>
      </c>
      <c r="N191" s="3"/>
      <c r="O191" s="3">
        <f t="shared" ref="O191:X191" si="5">SUM(O176:O190)</f>
        <v>-10154400</v>
      </c>
      <c r="P191" s="24">
        <f t="shared" si="5"/>
        <v>-8876727</v>
      </c>
      <c r="Q191" s="24">
        <f t="shared" si="5"/>
        <v>-11232000</v>
      </c>
      <c r="R191" s="24">
        <f t="shared" si="5"/>
        <v>-10542000</v>
      </c>
      <c r="S191" s="24">
        <f t="shared" si="5"/>
        <v>-11034500</v>
      </c>
      <c r="T191" s="24">
        <f t="shared" si="5"/>
        <v>-10980100</v>
      </c>
      <c r="U191" s="24">
        <f t="shared" si="5"/>
        <v>-12597500</v>
      </c>
      <c r="V191" s="24">
        <f t="shared" si="5"/>
        <v>-10269842</v>
      </c>
      <c r="W191" s="24">
        <f t="shared" si="5"/>
        <v>-12038350</v>
      </c>
      <c r="X191" s="24">
        <f t="shared" si="5"/>
        <v>-13863000</v>
      </c>
    </row>
    <row r="192" spans="1:24" x14ac:dyDescent="0.4">
      <c r="L192" s="1"/>
      <c r="M192" s="1"/>
      <c r="N192" s="1"/>
      <c r="O192" s="1"/>
      <c r="P192" s="1"/>
      <c r="Q192" s="1"/>
    </row>
    <row r="193" spans="1:24" x14ac:dyDescent="0.4">
      <c r="A193" s="6">
        <v>390</v>
      </c>
      <c r="B193" s="2" t="s">
        <v>304</v>
      </c>
      <c r="C193" s="2" t="s">
        <v>15</v>
      </c>
      <c r="D193" s="6">
        <v>15500</v>
      </c>
      <c r="E193" s="2" t="s">
        <v>59</v>
      </c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2"/>
      <c r="S193" s="2"/>
      <c r="T193" s="2"/>
      <c r="U193" s="2"/>
      <c r="V193" s="2">
        <v>19080</v>
      </c>
      <c r="W193">
        <v>20000</v>
      </c>
      <c r="X193">
        <v>20000</v>
      </c>
    </row>
    <row r="194" spans="1:24" x14ac:dyDescent="0.4">
      <c r="A194" s="6">
        <v>390</v>
      </c>
      <c r="B194" s="2" t="s">
        <v>304</v>
      </c>
      <c r="C194" s="2" t="s">
        <v>27</v>
      </c>
      <c r="D194" s="6">
        <v>17800</v>
      </c>
      <c r="E194" s="2" t="s">
        <v>92</v>
      </c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2"/>
      <c r="S194" s="2"/>
      <c r="T194" s="2"/>
      <c r="U194" s="2"/>
      <c r="V194" s="2">
        <v>-19080</v>
      </c>
      <c r="W194">
        <v>-20000</v>
      </c>
      <c r="X194">
        <v>-20000</v>
      </c>
    </row>
    <row r="195" spans="1:24" x14ac:dyDescent="0.4">
      <c r="A195" s="4"/>
      <c r="D195" s="4"/>
      <c r="L195" s="1"/>
      <c r="M195" s="1"/>
      <c r="N195" s="1"/>
      <c r="O195" s="1"/>
      <c r="P195" s="1"/>
      <c r="Q195" s="1"/>
    </row>
    <row r="196" spans="1:24" x14ac:dyDescent="0.4">
      <c r="L196" s="1"/>
      <c r="M196" s="1"/>
      <c r="N196" s="1"/>
      <c r="O196" s="1"/>
      <c r="P196" s="1"/>
      <c r="Q196" s="1"/>
    </row>
    <row r="197" spans="1:24" x14ac:dyDescent="0.4">
      <c r="A197" t="s">
        <v>305</v>
      </c>
      <c r="B197" t="s">
        <v>306</v>
      </c>
      <c r="C197" t="s">
        <v>15</v>
      </c>
      <c r="D197" t="s">
        <v>135</v>
      </c>
      <c r="E197" t="s">
        <v>136</v>
      </c>
      <c r="L197" s="1">
        <v>2016000</v>
      </c>
      <c r="M197" s="1">
        <v>2016000</v>
      </c>
      <c r="N197" s="1"/>
      <c r="O197" s="1">
        <v>1934317</v>
      </c>
      <c r="P197" s="1">
        <v>1674933</v>
      </c>
      <c r="Q197" s="1">
        <v>2110500</v>
      </c>
      <c r="R197" s="1">
        <v>2110500</v>
      </c>
      <c r="S197" s="1">
        <v>2145000</v>
      </c>
      <c r="T197" s="1">
        <v>2145000</v>
      </c>
      <c r="U197" s="1">
        <v>2380000</v>
      </c>
      <c r="V197" s="1">
        <v>1877686</v>
      </c>
      <c r="W197" s="1">
        <v>2380000</v>
      </c>
      <c r="X197" s="1">
        <v>2385000</v>
      </c>
    </row>
    <row r="198" spans="1:24" x14ac:dyDescent="0.4">
      <c r="A198" t="s">
        <v>305</v>
      </c>
      <c r="B198" t="s">
        <v>306</v>
      </c>
      <c r="C198" t="s">
        <v>15</v>
      </c>
      <c r="D198" t="s">
        <v>138</v>
      </c>
      <c r="E198" t="s">
        <v>139</v>
      </c>
      <c r="L198" s="1">
        <v>81000</v>
      </c>
      <c r="M198" s="1">
        <v>81000</v>
      </c>
      <c r="N198" s="1"/>
      <c r="O198" s="1">
        <v>137053</v>
      </c>
      <c r="P198" s="1">
        <v>79613</v>
      </c>
      <c r="Q198" s="1">
        <v>45000</v>
      </c>
      <c r="R198" s="1">
        <v>63000</v>
      </c>
      <c r="S198" s="1">
        <v>16450</v>
      </c>
      <c r="T198" s="1">
        <v>16450</v>
      </c>
      <c r="U198" s="1">
        <v>17000</v>
      </c>
      <c r="V198" s="1">
        <v>88196</v>
      </c>
      <c r="W198" s="1">
        <v>17000</v>
      </c>
      <c r="X198" s="1">
        <v>31000</v>
      </c>
    </row>
    <row r="199" spans="1:24" x14ac:dyDescent="0.4">
      <c r="A199" t="s">
        <v>305</v>
      </c>
      <c r="B199" t="s">
        <v>306</v>
      </c>
      <c r="C199" t="s">
        <v>15</v>
      </c>
      <c r="D199" t="s">
        <v>230</v>
      </c>
      <c r="E199" t="s">
        <v>231</v>
      </c>
      <c r="L199" s="1">
        <v>0</v>
      </c>
      <c r="M199" s="1">
        <v>0</v>
      </c>
      <c r="N199" s="1"/>
      <c r="O199" s="1">
        <v>38585</v>
      </c>
      <c r="P199" s="1">
        <v>11245.58</v>
      </c>
      <c r="Q199" s="1">
        <v>30000</v>
      </c>
      <c r="R199" s="1">
        <v>20000</v>
      </c>
      <c r="S199" s="1"/>
      <c r="T199" s="1"/>
      <c r="U199" s="1">
        <v>30000</v>
      </c>
      <c r="V199" s="1">
        <v>160760</v>
      </c>
      <c r="W199" s="1">
        <v>30000</v>
      </c>
      <c r="X199" s="1">
        <v>30000</v>
      </c>
    </row>
    <row r="200" spans="1:24" x14ac:dyDescent="0.4">
      <c r="A200" t="s">
        <v>305</v>
      </c>
      <c r="B200" t="s">
        <v>306</v>
      </c>
      <c r="C200" t="s">
        <v>15</v>
      </c>
      <c r="D200" t="s">
        <v>307</v>
      </c>
      <c r="E200" t="s">
        <v>275</v>
      </c>
      <c r="L200" s="1">
        <v>35000</v>
      </c>
      <c r="M200" s="1">
        <v>35000</v>
      </c>
      <c r="N200" s="1"/>
      <c r="O200" s="1">
        <v>0</v>
      </c>
      <c r="P200" s="1"/>
      <c r="Q200" s="1">
        <v>30000</v>
      </c>
      <c r="R200" s="1">
        <v>30000</v>
      </c>
      <c r="S200" s="1"/>
      <c r="T200" s="1"/>
      <c r="V200" s="1">
        <v>12173</v>
      </c>
      <c r="X200" s="1"/>
    </row>
    <row r="201" spans="1:24" x14ac:dyDescent="0.4">
      <c r="A201" s="4">
        <v>400</v>
      </c>
      <c r="B201" t="s">
        <v>306</v>
      </c>
      <c r="C201" t="s">
        <v>15</v>
      </c>
      <c r="D201" s="4">
        <v>10400</v>
      </c>
      <c r="E201" t="s">
        <v>233</v>
      </c>
      <c r="L201" s="1"/>
      <c r="M201" s="1"/>
      <c r="N201" s="1"/>
      <c r="O201" s="1"/>
      <c r="P201" s="1"/>
      <c r="Q201" s="1"/>
      <c r="R201" s="1"/>
      <c r="S201" s="1"/>
      <c r="T201" s="1"/>
      <c r="X201" s="1"/>
    </row>
    <row r="202" spans="1:24" x14ac:dyDescent="0.4">
      <c r="A202" t="s">
        <v>305</v>
      </c>
      <c r="B202" t="s">
        <v>306</v>
      </c>
      <c r="C202" t="s">
        <v>15</v>
      </c>
      <c r="D202" t="s">
        <v>142</v>
      </c>
      <c r="E202" t="s">
        <v>143</v>
      </c>
      <c r="L202" s="1">
        <v>20000</v>
      </c>
      <c r="M202" s="1">
        <v>20000</v>
      </c>
      <c r="N202" s="1"/>
      <c r="O202" s="1">
        <v>20357</v>
      </c>
      <c r="P202" s="1">
        <v>18031</v>
      </c>
      <c r="Q202" s="1">
        <v>20000</v>
      </c>
      <c r="R202" s="1">
        <v>20000</v>
      </c>
      <c r="U202" s="1">
        <v>15000</v>
      </c>
      <c r="V202" s="1">
        <v>23943</v>
      </c>
      <c r="W202" s="1">
        <v>15000</v>
      </c>
      <c r="X202" s="1">
        <v>20000</v>
      </c>
    </row>
    <row r="203" spans="1:24" x14ac:dyDescent="0.4">
      <c r="A203" t="s">
        <v>305</v>
      </c>
      <c r="B203" t="s">
        <v>306</v>
      </c>
      <c r="C203" t="s">
        <v>15</v>
      </c>
      <c r="D203" t="s">
        <v>146</v>
      </c>
      <c r="E203" t="s">
        <v>147</v>
      </c>
      <c r="L203" s="1">
        <v>380000</v>
      </c>
      <c r="M203" s="1">
        <v>380000</v>
      </c>
      <c r="N203" s="1"/>
      <c r="O203" s="1">
        <v>290305</v>
      </c>
      <c r="P203" s="1">
        <v>266724</v>
      </c>
      <c r="Q203" s="1">
        <v>381800</v>
      </c>
      <c r="R203" s="1">
        <v>381800</v>
      </c>
      <c r="S203" s="1">
        <v>400000</v>
      </c>
      <c r="T203" s="1">
        <v>400000</v>
      </c>
      <c r="U203" s="1">
        <v>575000</v>
      </c>
      <c r="V203" s="1">
        <v>445175</v>
      </c>
      <c r="W203" s="1">
        <v>575000</v>
      </c>
      <c r="X203" s="1">
        <v>502000</v>
      </c>
    </row>
    <row r="204" spans="1:24" x14ac:dyDescent="0.4">
      <c r="A204" t="s">
        <v>305</v>
      </c>
      <c r="B204" t="s">
        <v>306</v>
      </c>
      <c r="C204" t="s">
        <v>15</v>
      </c>
      <c r="D204" t="s">
        <v>148</v>
      </c>
      <c r="E204" t="s">
        <v>149</v>
      </c>
      <c r="L204" s="1">
        <v>10000</v>
      </c>
      <c r="M204" s="1">
        <v>10000</v>
      </c>
      <c r="N204" s="1"/>
      <c r="O204" s="1">
        <v>10636</v>
      </c>
      <c r="P204" s="1">
        <v>8481</v>
      </c>
      <c r="Q204" s="1">
        <v>6000</v>
      </c>
      <c r="R204" s="1">
        <v>6000</v>
      </c>
      <c r="S204" s="1">
        <v>2500</v>
      </c>
      <c r="T204" s="1">
        <v>2500</v>
      </c>
      <c r="U204" s="1">
        <v>6500</v>
      </c>
      <c r="V204" s="1">
        <v>7032</v>
      </c>
      <c r="W204" s="1">
        <v>6500</v>
      </c>
      <c r="X204" s="1">
        <v>6000</v>
      </c>
    </row>
    <row r="205" spans="1:24" x14ac:dyDescent="0.4">
      <c r="A205" t="s">
        <v>305</v>
      </c>
      <c r="B205" t="s">
        <v>306</v>
      </c>
      <c r="C205" t="s">
        <v>15</v>
      </c>
      <c r="D205" t="s">
        <v>150</v>
      </c>
      <c r="E205" t="s">
        <v>151</v>
      </c>
      <c r="L205" s="1">
        <v>349000</v>
      </c>
      <c r="M205" s="1">
        <v>349000</v>
      </c>
      <c r="N205" s="1"/>
      <c r="O205" s="1">
        <v>312046</v>
      </c>
      <c r="P205" s="1">
        <v>286938</v>
      </c>
      <c r="Q205" s="1">
        <v>351700</v>
      </c>
      <c r="R205" s="1">
        <v>351700</v>
      </c>
      <c r="S205" s="1">
        <v>360000</v>
      </c>
      <c r="T205" s="1">
        <v>360000</v>
      </c>
      <c r="U205" s="1">
        <v>417000</v>
      </c>
      <c r="V205" s="1">
        <v>364747</v>
      </c>
      <c r="W205" s="1">
        <v>417000</v>
      </c>
      <c r="X205" s="1">
        <v>407000</v>
      </c>
    </row>
    <row r="206" spans="1:24" x14ac:dyDescent="0.4">
      <c r="A206" t="s">
        <v>305</v>
      </c>
      <c r="B206" t="s">
        <v>306</v>
      </c>
      <c r="C206" t="s">
        <v>15</v>
      </c>
      <c r="D206" t="s">
        <v>152</v>
      </c>
      <c r="E206" t="s">
        <v>153</v>
      </c>
      <c r="L206" s="1">
        <v>8000</v>
      </c>
      <c r="M206" s="1">
        <v>8000</v>
      </c>
      <c r="N206" s="1"/>
      <c r="O206" s="1">
        <v>2411</v>
      </c>
      <c r="P206" s="1">
        <v>704</v>
      </c>
      <c r="Q206" s="1">
        <v>10000</v>
      </c>
      <c r="R206" s="1">
        <v>10000</v>
      </c>
      <c r="S206" s="1">
        <v>8400</v>
      </c>
      <c r="T206" s="1">
        <v>6400</v>
      </c>
      <c r="U206" s="1">
        <v>8000</v>
      </c>
      <c r="V206" s="1">
        <v>17029</v>
      </c>
      <c r="W206" s="1">
        <v>8000</v>
      </c>
      <c r="X206" s="1">
        <v>17000</v>
      </c>
    </row>
    <row r="207" spans="1:24" x14ac:dyDescent="0.4">
      <c r="A207" t="s">
        <v>305</v>
      </c>
      <c r="B207" t="s">
        <v>306</v>
      </c>
      <c r="C207" t="s">
        <v>15</v>
      </c>
      <c r="D207" t="s">
        <v>154</v>
      </c>
      <c r="E207" t="s">
        <v>155</v>
      </c>
      <c r="L207" s="1">
        <v>57000</v>
      </c>
      <c r="M207" s="1">
        <v>57000</v>
      </c>
      <c r="N207" s="1"/>
      <c r="O207" s="1">
        <v>240005</v>
      </c>
      <c r="P207" s="1">
        <v>165319</v>
      </c>
      <c r="Q207" s="1">
        <v>210000</v>
      </c>
      <c r="R207" s="1">
        <v>190000</v>
      </c>
      <c r="S207" s="1">
        <v>245000</v>
      </c>
      <c r="T207" s="1">
        <v>220000</v>
      </c>
      <c r="U207" s="1">
        <v>270000</v>
      </c>
      <c r="V207" s="1">
        <v>255355</v>
      </c>
      <c r="W207" s="1">
        <v>270000</v>
      </c>
      <c r="X207" s="1">
        <v>265000</v>
      </c>
    </row>
    <row r="208" spans="1:24" x14ac:dyDescent="0.4">
      <c r="A208" t="s">
        <v>305</v>
      </c>
      <c r="B208" t="s">
        <v>306</v>
      </c>
      <c r="C208" t="s">
        <v>15</v>
      </c>
      <c r="D208" t="s">
        <v>156</v>
      </c>
      <c r="E208" t="s">
        <v>157</v>
      </c>
      <c r="L208" s="1">
        <v>104000</v>
      </c>
      <c r="M208" s="1">
        <v>104000</v>
      </c>
      <c r="N208" s="1"/>
      <c r="O208" s="1">
        <v>1572</v>
      </c>
      <c r="P208" s="1">
        <v>2017</v>
      </c>
      <c r="Q208" s="1">
        <v>30000</v>
      </c>
      <c r="R208" s="1">
        <v>30000</v>
      </c>
      <c r="S208" s="1">
        <v>27000</v>
      </c>
      <c r="T208" s="1">
        <v>12000</v>
      </c>
      <c r="U208" s="1">
        <v>4000</v>
      </c>
      <c r="V208" s="1">
        <v>5315</v>
      </c>
      <c r="W208" s="1">
        <v>4000</v>
      </c>
      <c r="X208" s="1">
        <v>7000</v>
      </c>
    </row>
    <row r="209" spans="1:24" x14ac:dyDescent="0.4">
      <c r="A209" t="s">
        <v>305</v>
      </c>
      <c r="B209" t="s">
        <v>306</v>
      </c>
      <c r="C209" t="s">
        <v>15</v>
      </c>
      <c r="D209" t="s">
        <v>158</v>
      </c>
      <c r="E209" t="s">
        <v>159</v>
      </c>
      <c r="L209" s="1">
        <v>0</v>
      </c>
      <c r="M209" s="1">
        <v>0</v>
      </c>
      <c r="N209" s="1"/>
      <c r="O209" s="1">
        <v>4176</v>
      </c>
      <c r="P209" s="1"/>
      <c r="Q209" s="1">
        <v>3000</v>
      </c>
      <c r="R209" s="1">
        <v>3000</v>
      </c>
      <c r="S209" s="1">
        <v>2000</v>
      </c>
      <c r="T209" s="1">
        <v>2000</v>
      </c>
      <c r="U209" s="1">
        <v>1000</v>
      </c>
      <c r="V209" s="1">
        <v>2156</v>
      </c>
      <c r="W209" s="1">
        <v>1000</v>
      </c>
      <c r="X209" s="1">
        <v>2000</v>
      </c>
    </row>
    <row r="210" spans="1:24" x14ac:dyDescent="0.4">
      <c r="A210" t="s">
        <v>305</v>
      </c>
      <c r="B210" t="s">
        <v>306</v>
      </c>
      <c r="C210" t="s">
        <v>15</v>
      </c>
      <c r="D210" t="s">
        <v>160</v>
      </c>
      <c r="E210" t="s">
        <v>161</v>
      </c>
      <c r="L210" s="1">
        <v>75000</v>
      </c>
      <c r="M210" s="1">
        <v>75000</v>
      </c>
      <c r="N210" s="1"/>
      <c r="O210" s="1">
        <v>16552</v>
      </c>
      <c r="P210" s="1">
        <v>15771</v>
      </c>
      <c r="Q210" s="1">
        <v>71000</v>
      </c>
      <c r="R210" s="1">
        <v>78000</v>
      </c>
      <c r="S210" s="1">
        <v>59000</v>
      </c>
      <c r="T210" s="1">
        <v>40000</v>
      </c>
      <c r="U210" s="1">
        <v>55000</v>
      </c>
      <c r="V210" s="1">
        <v>59595</v>
      </c>
      <c r="W210" s="1">
        <v>55000</v>
      </c>
      <c r="X210" s="1">
        <v>50000</v>
      </c>
    </row>
    <row r="211" spans="1:24" x14ac:dyDescent="0.4">
      <c r="A211" t="s">
        <v>305</v>
      </c>
      <c r="B211" t="s">
        <v>306</v>
      </c>
      <c r="C211" t="s">
        <v>15</v>
      </c>
      <c r="D211" t="s">
        <v>162</v>
      </c>
      <c r="E211" t="s">
        <v>163</v>
      </c>
      <c r="L211" s="1">
        <v>0</v>
      </c>
      <c r="M211" s="1">
        <v>0</v>
      </c>
      <c r="N211" s="1"/>
      <c r="O211" s="1">
        <v>3054</v>
      </c>
      <c r="P211" s="1">
        <v>668.72</v>
      </c>
      <c r="Q211" s="1">
        <v>7000</v>
      </c>
      <c r="R211" s="1">
        <v>7000</v>
      </c>
      <c r="S211" s="1">
        <v>7000</v>
      </c>
      <c r="T211" s="1">
        <v>3000</v>
      </c>
      <c r="U211" s="1">
        <v>3500</v>
      </c>
      <c r="V211" s="1">
        <v>-3530</v>
      </c>
      <c r="W211" s="1">
        <v>3500</v>
      </c>
      <c r="X211" s="1">
        <v>2000</v>
      </c>
    </row>
    <row r="212" spans="1:24" x14ac:dyDescent="0.4">
      <c r="A212" s="4">
        <v>400</v>
      </c>
      <c r="B212" t="s">
        <v>306</v>
      </c>
      <c r="C212" t="s">
        <v>15</v>
      </c>
      <c r="D212" s="4">
        <v>11210</v>
      </c>
      <c r="E212" t="s">
        <v>237</v>
      </c>
      <c r="L212" s="1"/>
      <c r="M212" s="1"/>
      <c r="N212" s="1"/>
      <c r="O212" s="1"/>
      <c r="P212" s="1">
        <v>1520</v>
      </c>
      <c r="Q212" s="1"/>
      <c r="R212" s="1"/>
      <c r="S212" s="1">
        <v>2000</v>
      </c>
      <c r="T212" s="1">
        <v>2000</v>
      </c>
      <c r="X212" s="1"/>
    </row>
    <row r="213" spans="1:24" x14ac:dyDescent="0.4">
      <c r="A213" t="s">
        <v>305</v>
      </c>
      <c r="B213" t="s">
        <v>306</v>
      </c>
      <c r="C213" t="s">
        <v>15</v>
      </c>
      <c r="D213" t="s">
        <v>167</v>
      </c>
      <c r="E213" t="s">
        <v>168</v>
      </c>
      <c r="L213" s="1">
        <v>60000</v>
      </c>
      <c r="M213" s="1">
        <v>60000</v>
      </c>
      <c r="N213" s="1"/>
      <c r="O213" s="1">
        <v>54587</v>
      </c>
      <c r="P213" s="1">
        <v>35142</v>
      </c>
      <c r="Q213" s="1">
        <v>80000</v>
      </c>
      <c r="R213" s="1">
        <v>80000</v>
      </c>
      <c r="S213" s="1">
        <v>80000</v>
      </c>
      <c r="T213" s="1">
        <v>80000</v>
      </c>
      <c r="U213" s="1">
        <v>80000</v>
      </c>
      <c r="V213" s="1">
        <v>54520</v>
      </c>
      <c r="W213" s="1">
        <v>80000</v>
      </c>
      <c r="X213" s="1">
        <v>75000</v>
      </c>
    </row>
    <row r="214" spans="1:24" x14ac:dyDescent="0.4">
      <c r="A214" s="4">
        <v>400</v>
      </c>
      <c r="B214" t="s">
        <v>306</v>
      </c>
      <c r="C214" t="s">
        <v>15</v>
      </c>
      <c r="D214" s="4">
        <v>11310</v>
      </c>
      <c r="E214" t="s">
        <v>169</v>
      </c>
      <c r="L214" s="1"/>
      <c r="M214" s="1"/>
      <c r="N214" s="1"/>
      <c r="O214" s="1"/>
      <c r="P214" s="1"/>
      <c r="Q214" s="1"/>
      <c r="R214" s="1"/>
      <c r="S214" s="1"/>
      <c r="T214" s="1">
        <v>25000</v>
      </c>
      <c r="U214" s="1">
        <v>20000</v>
      </c>
      <c r="V214" s="1">
        <v>18183</v>
      </c>
      <c r="W214" s="1">
        <v>20000</v>
      </c>
      <c r="X214" s="1">
        <v>22000</v>
      </c>
    </row>
    <row r="215" spans="1:24" x14ac:dyDescent="0.4">
      <c r="A215" t="s">
        <v>305</v>
      </c>
      <c r="B215" t="s">
        <v>306</v>
      </c>
      <c r="C215" t="s">
        <v>15</v>
      </c>
      <c r="D215" t="s">
        <v>170</v>
      </c>
      <c r="E215" t="s">
        <v>171</v>
      </c>
      <c r="L215" s="1">
        <v>4000</v>
      </c>
      <c r="M215" s="1">
        <v>4000</v>
      </c>
      <c r="N215" s="1"/>
      <c r="O215" s="1">
        <v>50117</v>
      </c>
      <c r="P215" s="1">
        <v>21333</v>
      </c>
      <c r="Q215" s="1">
        <v>16000</v>
      </c>
      <c r="R215" s="1">
        <v>6000</v>
      </c>
      <c r="S215" s="1">
        <v>5000</v>
      </c>
      <c r="T215" s="1">
        <v>50000</v>
      </c>
      <c r="U215" s="1">
        <v>55000</v>
      </c>
      <c r="V215" s="1">
        <v>34704</v>
      </c>
      <c r="W215" s="1">
        <v>55000</v>
      </c>
      <c r="X215" s="1">
        <v>0</v>
      </c>
    </row>
    <row r="216" spans="1:24" x14ac:dyDescent="0.4">
      <c r="A216" t="s">
        <v>305</v>
      </c>
      <c r="B216" t="s">
        <v>306</v>
      </c>
      <c r="C216" t="s">
        <v>15</v>
      </c>
      <c r="D216" t="s">
        <v>172</v>
      </c>
      <c r="E216" t="s">
        <v>308</v>
      </c>
      <c r="L216" s="1">
        <v>70000</v>
      </c>
      <c r="M216" s="1">
        <v>70000</v>
      </c>
      <c r="N216" s="1"/>
      <c r="O216" s="1">
        <v>20255</v>
      </c>
      <c r="P216" s="1">
        <v>19240</v>
      </c>
      <c r="Q216" s="1">
        <v>55000</v>
      </c>
      <c r="R216" s="1">
        <v>70000</v>
      </c>
      <c r="S216" s="1">
        <v>123000</v>
      </c>
      <c r="T216" s="1">
        <v>110000</v>
      </c>
      <c r="U216" s="1">
        <v>118000</v>
      </c>
      <c r="V216" s="1">
        <v>153083</v>
      </c>
      <c r="W216" s="1">
        <v>118000</v>
      </c>
      <c r="X216" s="1">
        <v>135000</v>
      </c>
    </row>
    <row r="217" spans="1:24" x14ac:dyDescent="0.4">
      <c r="A217" t="s">
        <v>305</v>
      </c>
      <c r="B217" t="s">
        <v>306</v>
      </c>
      <c r="C217" t="s">
        <v>15</v>
      </c>
      <c r="D217" t="s">
        <v>309</v>
      </c>
      <c r="E217" t="s">
        <v>310</v>
      </c>
      <c r="L217" s="1">
        <v>5000</v>
      </c>
      <c r="M217" s="1">
        <v>5000</v>
      </c>
      <c r="N217" s="1"/>
      <c r="O217" s="1">
        <v>229</v>
      </c>
      <c r="P217" s="1"/>
      <c r="Q217" s="1">
        <v>1000</v>
      </c>
      <c r="R217" s="1">
        <v>1000</v>
      </c>
      <c r="S217" s="1"/>
      <c r="T217" s="1"/>
    </row>
    <row r="218" spans="1:24" x14ac:dyDescent="0.4">
      <c r="A218" t="s">
        <v>305</v>
      </c>
      <c r="B218" t="s">
        <v>306</v>
      </c>
      <c r="C218" t="s">
        <v>15</v>
      </c>
      <c r="D218" t="s">
        <v>174</v>
      </c>
      <c r="E218" t="s">
        <v>175</v>
      </c>
      <c r="L218" s="1">
        <v>10000</v>
      </c>
      <c r="M218" s="1">
        <v>10000</v>
      </c>
      <c r="N218" s="1"/>
      <c r="O218" s="1">
        <v>4453</v>
      </c>
      <c r="P218" s="1">
        <v>2604</v>
      </c>
      <c r="Q218" s="1">
        <v>3000</v>
      </c>
      <c r="R218" s="1">
        <v>3000</v>
      </c>
      <c r="S218" s="1">
        <v>500</v>
      </c>
      <c r="T218" s="1">
        <v>4100</v>
      </c>
      <c r="U218" s="1">
        <v>4000</v>
      </c>
      <c r="V218" s="1">
        <v>10396</v>
      </c>
      <c r="W218" s="1">
        <v>4000</v>
      </c>
      <c r="X218" s="1">
        <v>6000</v>
      </c>
    </row>
    <row r="219" spans="1:24" x14ac:dyDescent="0.4">
      <c r="A219" s="4">
        <v>400</v>
      </c>
      <c r="B219" t="s">
        <v>306</v>
      </c>
      <c r="C219" t="s">
        <v>15</v>
      </c>
      <c r="D219" s="4">
        <v>11650</v>
      </c>
      <c r="E219" t="s">
        <v>277</v>
      </c>
      <c r="L219" s="1"/>
      <c r="M219" s="1"/>
      <c r="N219" s="1"/>
      <c r="O219" s="1"/>
      <c r="P219" s="1">
        <v>2000</v>
      </c>
      <c r="Q219" s="1"/>
      <c r="R219" s="1"/>
      <c r="S219" s="1">
        <v>2500</v>
      </c>
      <c r="T219" s="1">
        <v>2500</v>
      </c>
      <c r="U219" s="1"/>
      <c r="V219" s="1"/>
    </row>
    <row r="220" spans="1:24" x14ac:dyDescent="0.4">
      <c r="A220" t="s">
        <v>305</v>
      </c>
      <c r="B220" t="s">
        <v>306</v>
      </c>
      <c r="C220" t="s">
        <v>15</v>
      </c>
      <c r="D220" t="s">
        <v>177</v>
      </c>
      <c r="E220" t="s">
        <v>178</v>
      </c>
      <c r="L220" s="1">
        <v>0</v>
      </c>
      <c r="M220" s="1">
        <v>0</v>
      </c>
      <c r="N220" s="1"/>
      <c r="O220" s="1">
        <v>4386</v>
      </c>
      <c r="P220" s="1">
        <v>64</v>
      </c>
      <c r="Q220" s="1">
        <v>2000</v>
      </c>
      <c r="R220" s="1">
        <v>4500</v>
      </c>
      <c r="S220" s="1">
        <v>4000</v>
      </c>
      <c r="T220" s="1">
        <v>38000</v>
      </c>
      <c r="U220" s="1">
        <v>38000</v>
      </c>
      <c r="V220" s="1">
        <v>34433</v>
      </c>
      <c r="W220" s="1">
        <v>38000</v>
      </c>
      <c r="X220" s="1">
        <v>36000</v>
      </c>
    </row>
    <row r="221" spans="1:24" x14ac:dyDescent="0.4">
      <c r="A221" t="s">
        <v>305</v>
      </c>
      <c r="B221" t="s">
        <v>306</v>
      </c>
      <c r="C221" t="s">
        <v>15</v>
      </c>
      <c r="D221" t="s">
        <v>179</v>
      </c>
      <c r="E221" t="s">
        <v>180</v>
      </c>
      <c r="L221" s="1">
        <v>0</v>
      </c>
      <c r="M221" s="1">
        <v>0</v>
      </c>
      <c r="N221" s="1"/>
      <c r="O221" s="1">
        <v>-10636</v>
      </c>
      <c r="P221" s="1">
        <v>-8481</v>
      </c>
      <c r="Q221" s="1"/>
      <c r="R221" s="1">
        <v>0</v>
      </c>
      <c r="T221" s="1">
        <v>0</v>
      </c>
      <c r="V221" s="1">
        <v>-7032</v>
      </c>
      <c r="W221">
        <v>0</v>
      </c>
    </row>
    <row r="222" spans="1:24" x14ac:dyDescent="0.4">
      <c r="A222" s="4">
        <v>400</v>
      </c>
      <c r="B222" t="s">
        <v>306</v>
      </c>
      <c r="C222" t="s">
        <v>15</v>
      </c>
      <c r="D222" s="4">
        <v>11900</v>
      </c>
      <c r="E222" t="s">
        <v>244</v>
      </c>
      <c r="L222" s="1"/>
      <c r="M222" s="1"/>
      <c r="N222" s="1"/>
      <c r="O222" s="1"/>
      <c r="P222" s="1"/>
      <c r="Q222" s="1"/>
      <c r="R222" s="1"/>
    </row>
    <row r="223" spans="1:24" x14ac:dyDescent="0.4">
      <c r="A223" t="s">
        <v>305</v>
      </c>
      <c r="B223" t="s">
        <v>306</v>
      </c>
      <c r="C223" t="s">
        <v>15</v>
      </c>
      <c r="D223" t="s">
        <v>181</v>
      </c>
      <c r="E223" t="s">
        <v>182</v>
      </c>
      <c r="L223" s="1">
        <v>55000</v>
      </c>
      <c r="M223" s="1">
        <v>0</v>
      </c>
      <c r="N223" s="1"/>
      <c r="O223" s="1">
        <v>48</v>
      </c>
      <c r="P223" s="1"/>
      <c r="Q223" s="1"/>
      <c r="R223" s="1">
        <v>0</v>
      </c>
    </row>
    <row r="224" spans="1:24" x14ac:dyDescent="0.4">
      <c r="A224" t="s">
        <v>305</v>
      </c>
      <c r="B224" t="s">
        <v>306</v>
      </c>
      <c r="C224" t="s">
        <v>15</v>
      </c>
      <c r="D224" t="s">
        <v>183</v>
      </c>
      <c r="E224" t="s">
        <v>184</v>
      </c>
      <c r="L224" s="1">
        <v>0</v>
      </c>
      <c r="M224" s="1">
        <v>55000</v>
      </c>
      <c r="N224" s="1"/>
      <c r="O224" s="1">
        <v>37381</v>
      </c>
      <c r="P224" s="1">
        <v>41661</v>
      </c>
      <c r="Q224" s="1">
        <v>60000</v>
      </c>
      <c r="R224" s="1">
        <v>60000</v>
      </c>
      <c r="S224" s="1">
        <v>32000</v>
      </c>
      <c r="T224" s="1"/>
      <c r="U224" s="1"/>
      <c r="V224" s="1">
        <v>24844</v>
      </c>
    </row>
    <row r="225" spans="1:24" x14ac:dyDescent="0.4">
      <c r="A225" t="s">
        <v>305</v>
      </c>
      <c r="B225" t="s">
        <v>306</v>
      </c>
      <c r="C225" t="s">
        <v>15</v>
      </c>
      <c r="D225" t="s">
        <v>185</v>
      </c>
      <c r="E225" t="s">
        <v>186</v>
      </c>
      <c r="L225" s="1">
        <v>36000</v>
      </c>
      <c r="M225" s="1">
        <v>36000</v>
      </c>
      <c r="N225" s="1"/>
      <c r="O225" s="1">
        <v>68851</v>
      </c>
      <c r="P225" s="1">
        <v>34927.199999999997</v>
      </c>
      <c r="Q225" s="1">
        <v>25000</v>
      </c>
      <c r="R225" s="1">
        <v>25000</v>
      </c>
      <c r="S225" s="1">
        <v>75000</v>
      </c>
      <c r="T225" s="1">
        <v>93650</v>
      </c>
      <c r="U225" s="1">
        <v>30000</v>
      </c>
      <c r="V225" s="1">
        <v>6830</v>
      </c>
      <c r="W225" s="1">
        <v>30000</v>
      </c>
      <c r="X225" s="1">
        <v>14000</v>
      </c>
    </row>
    <row r="226" spans="1:24" x14ac:dyDescent="0.4">
      <c r="A226" t="s">
        <v>305</v>
      </c>
      <c r="B226" t="s">
        <v>306</v>
      </c>
      <c r="C226" t="s">
        <v>15</v>
      </c>
      <c r="D226" t="s">
        <v>311</v>
      </c>
      <c r="E226" t="s">
        <v>11</v>
      </c>
      <c r="L226" s="1">
        <v>0</v>
      </c>
      <c r="M226" s="1">
        <v>0</v>
      </c>
      <c r="N226" s="1"/>
      <c r="O226" s="1">
        <v>29534</v>
      </c>
      <c r="P226" s="1"/>
      <c r="Q226" s="1"/>
      <c r="R226" s="1">
        <v>0</v>
      </c>
    </row>
    <row r="227" spans="1:24" x14ac:dyDescent="0.4">
      <c r="A227" t="s">
        <v>305</v>
      </c>
      <c r="B227" t="s">
        <v>306</v>
      </c>
      <c r="C227" t="s">
        <v>15</v>
      </c>
      <c r="D227" t="s">
        <v>312</v>
      </c>
      <c r="E227" t="s">
        <v>313</v>
      </c>
      <c r="L227" s="1">
        <v>75000</v>
      </c>
      <c r="M227" s="1">
        <v>75000</v>
      </c>
      <c r="N227" s="1"/>
      <c r="O227" s="1">
        <v>75000</v>
      </c>
      <c r="P227" s="1">
        <v>95500</v>
      </c>
      <c r="Q227" s="1">
        <v>95500</v>
      </c>
      <c r="R227" s="1">
        <v>95500</v>
      </c>
      <c r="S227" s="1">
        <v>100000</v>
      </c>
      <c r="T227" s="1">
        <v>100000</v>
      </c>
      <c r="U227" s="1">
        <v>125000</v>
      </c>
      <c r="V227" s="1">
        <v>125000</v>
      </c>
      <c r="W227" s="1">
        <v>125000</v>
      </c>
      <c r="X227" s="1">
        <v>125000</v>
      </c>
    </row>
    <row r="228" spans="1:24" x14ac:dyDescent="0.4">
      <c r="A228" t="s">
        <v>305</v>
      </c>
      <c r="B228" t="s">
        <v>306</v>
      </c>
      <c r="C228" t="s">
        <v>15</v>
      </c>
      <c r="D228" t="s">
        <v>198</v>
      </c>
      <c r="E228" t="s">
        <v>12</v>
      </c>
      <c r="L228" s="1">
        <v>60000</v>
      </c>
      <c r="M228" s="1">
        <v>60000</v>
      </c>
      <c r="N228" s="1"/>
      <c r="O228" s="1">
        <v>85071</v>
      </c>
      <c r="P228" s="1">
        <v>54105</v>
      </c>
      <c r="Q228" s="1">
        <v>90000</v>
      </c>
      <c r="R228" s="1">
        <v>90000</v>
      </c>
      <c r="S228" s="1">
        <v>85000</v>
      </c>
      <c r="T228" s="1">
        <v>85000</v>
      </c>
      <c r="U228" s="1">
        <v>110000</v>
      </c>
      <c r="V228" s="1">
        <v>95062</v>
      </c>
      <c r="W228" s="1">
        <v>110000</v>
      </c>
      <c r="X228" s="1">
        <v>110000</v>
      </c>
    </row>
    <row r="229" spans="1:24" x14ac:dyDescent="0.4">
      <c r="A229" t="s">
        <v>305</v>
      </c>
      <c r="B229" t="s">
        <v>306</v>
      </c>
      <c r="C229" t="s">
        <v>15</v>
      </c>
      <c r="D229" t="s">
        <v>255</v>
      </c>
      <c r="E229" t="s">
        <v>256</v>
      </c>
      <c r="L229" s="1">
        <v>0</v>
      </c>
      <c r="M229" s="1">
        <v>0</v>
      </c>
      <c r="N229" s="1"/>
      <c r="O229" s="1">
        <v>80000</v>
      </c>
      <c r="P229" s="1">
        <v>120000</v>
      </c>
      <c r="Q229" s="1"/>
      <c r="R229" s="1">
        <v>0</v>
      </c>
    </row>
    <row r="230" spans="1:24" x14ac:dyDescent="0.4">
      <c r="A230" s="4">
        <v>400</v>
      </c>
      <c r="B230" t="s">
        <v>306</v>
      </c>
      <c r="C230" t="s">
        <v>15</v>
      </c>
      <c r="D230" s="4">
        <v>15500</v>
      </c>
      <c r="E230" t="s">
        <v>59</v>
      </c>
      <c r="L230" s="1"/>
      <c r="M230" s="1"/>
      <c r="N230" s="1"/>
      <c r="O230" s="1"/>
      <c r="P230" s="1"/>
      <c r="Q230" s="1">
        <v>193650</v>
      </c>
      <c r="R230" s="1"/>
      <c r="W230" s="1"/>
    </row>
    <row r="231" spans="1:24" x14ac:dyDescent="0.4">
      <c r="A231" s="6">
        <v>400</v>
      </c>
      <c r="B231" s="2" t="s">
        <v>108</v>
      </c>
      <c r="C231" s="2"/>
      <c r="D231" s="2"/>
      <c r="E231" s="2"/>
      <c r="F231" s="2"/>
      <c r="G231" s="2"/>
      <c r="H231" s="2"/>
      <c r="I231" s="2"/>
      <c r="J231" s="2"/>
      <c r="K231" s="2"/>
      <c r="L231" s="3">
        <f>SUM(L197:L229)</f>
        <v>3510000</v>
      </c>
      <c r="M231" s="3">
        <f>SUM(M197:M229)</f>
        <v>3510000</v>
      </c>
      <c r="N231" s="3"/>
      <c r="O231" s="3">
        <f>SUM(O197:O229)</f>
        <v>3510345</v>
      </c>
      <c r="P231" s="3">
        <f t="shared" ref="P231:X231" si="6">SUM(P197:P230)</f>
        <v>2950060.5000000005</v>
      </c>
      <c r="Q231" s="3">
        <f t="shared" si="6"/>
        <v>3927150</v>
      </c>
      <c r="R231" s="3">
        <f t="shared" si="6"/>
        <v>3736000</v>
      </c>
      <c r="S231" s="3">
        <f t="shared" si="6"/>
        <v>3781350</v>
      </c>
      <c r="T231" s="3">
        <f t="shared" si="6"/>
        <v>3797600</v>
      </c>
      <c r="U231" s="3">
        <f t="shared" si="6"/>
        <v>4362000</v>
      </c>
      <c r="V231" s="3">
        <f t="shared" si="6"/>
        <v>3865655</v>
      </c>
      <c r="W231" s="3">
        <f t="shared" si="6"/>
        <v>4362000</v>
      </c>
      <c r="X231" s="3">
        <f t="shared" si="6"/>
        <v>4247000</v>
      </c>
    </row>
    <row r="232" spans="1:24" x14ac:dyDescent="0.4">
      <c r="L232" s="1"/>
      <c r="M232" s="1"/>
      <c r="N232" s="1"/>
      <c r="O232" s="1"/>
      <c r="P232" s="1"/>
      <c r="Q232" s="1"/>
    </row>
    <row r="233" spans="1:24" x14ac:dyDescent="0.4">
      <c r="L233" s="1"/>
      <c r="M233" s="1"/>
      <c r="N233" s="1"/>
      <c r="O233" s="1"/>
      <c r="P233" s="1"/>
      <c r="Q233" s="1"/>
    </row>
    <row r="234" spans="1:24" x14ac:dyDescent="0.4">
      <c r="A234" t="s">
        <v>305</v>
      </c>
      <c r="B234" t="s">
        <v>306</v>
      </c>
      <c r="C234" t="s">
        <v>27</v>
      </c>
      <c r="D234" t="s">
        <v>314</v>
      </c>
      <c r="E234" t="s">
        <v>60</v>
      </c>
      <c r="L234" s="1">
        <v>-10000</v>
      </c>
      <c r="M234" s="1">
        <v>-10000</v>
      </c>
      <c r="N234" s="1"/>
      <c r="O234" s="1">
        <v>-40904</v>
      </c>
      <c r="P234" s="1">
        <v>-27109</v>
      </c>
      <c r="Q234" s="1">
        <v>-38000</v>
      </c>
      <c r="R234" s="1">
        <v>-38000</v>
      </c>
      <c r="S234" s="1">
        <v>-53650</v>
      </c>
      <c r="T234" s="1">
        <v>-127600</v>
      </c>
      <c r="U234" s="1">
        <v>-150000</v>
      </c>
      <c r="V234" s="1">
        <v>-164225</v>
      </c>
      <c r="W234" s="1">
        <v>-150000</v>
      </c>
      <c r="X234" s="1">
        <v>-230000</v>
      </c>
    </row>
    <row r="235" spans="1:24" x14ac:dyDescent="0.4">
      <c r="A235" s="4">
        <v>400</v>
      </c>
      <c r="B235" t="s">
        <v>306</v>
      </c>
      <c r="C235" t="s">
        <v>27</v>
      </c>
      <c r="D235" s="4">
        <v>16200</v>
      </c>
      <c r="E235" t="s">
        <v>204</v>
      </c>
      <c r="L235" s="1"/>
      <c r="M235" s="1"/>
      <c r="N235" s="1"/>
      <c r="O235" s="1"/>
      <c r="P235" s="1">
        <v>-1100</v>
      </c>
      <c r="Q235" s="1"/>
      <c r="R235" s="1"/>
      <c r="S235">
        <v>-2000</v>
      </c>
    </row>
    <row r="236" spans="1:24" x14ac:dyDescent="0.4">
      <c r="A236" t="s">
        <v>305</v>
      </c>
      <c r="B236" t="s">
        <v>306</v>
      </c>
      <c r="C236" t="s">
        <v>27</v>
      </c>
      <c r="D236" t="s">
        <v>208</v>
      </c>
      <c r="E236" t="s">
        <v>209</v>
      </c>
      <c r="L236" s="1">
        <v>0</v>
      </c>
      <c r="M236" s="1">
        <v>0</v>
      </c>
      <c r="N236" s="1"/>
      <c r="O236" s="1">
        <v>-17129</v>
      </c>
      <c r="P236" s="1">
        <v>-15742</v>
      </c>
      <c r="Q236" s="1"/>
      <c r="R236" s="1">
        <v>0</v>
      </c>
      <c r="T236" s="1">
        <v>-77000</v>
      </c>
      <c r="U236" s="1">
        <v>-90000</v>
      </c>
      <c r="V236" s="1">
        <v>-5349</v>
      </c>
      <c r="W236" s="1">
        <v>-90000</v>
      </c>
      <c r="X236" s="1">
        <v>-110000</v>
      </c>
    </row>
    <row r="237" spans="1:24" x14ac:dyDescent="0.4">
      <c r="A237" t="s">
        <v>305</v>
      </c>
      <c r="B237" t="s">
        <v>306</v>
      </c>
      <c r="C237" t="s">
        <v>27</v>
      </c>
      <c r="D237" t="s">
        <v>210</v>
      </c>
      <c r="E237" t="s">
        <v>211</v>
      </c>
      <c r="L237" s="1">
        <v>-60000</v>
      </c>
      <c r="M237" s="1">
        <v>-60000</v>
      </c>
      <c r="N237" s="1"/>
      <c r="O237" s="1">
        <v>-85073</v>
      </c>
      <c r="P237" s="1">
        <v>-54106</v>
      </c>
      <c r="Q237" s="1">
        <v>-90000</v>
      </c>
      <c r="R237" s="1">
        <v>-90000</v>
      </c>
      <c r="S237" s="1">
        <v>-85000</v>
      </c>
      <c r="T237" s="1">
        <v>-85000</v>
      </c>
      <c r="U237" s="1">
        <v>-110000</v>
      </c>
      <c r="V237" s="1">
        <v>-95065</v>
      </c>
      <c r="W237" s="1">
        <v>-110000</v>
      </c>
    </row>
    <row r="238" spans="1:24" x14ac:dyDescent="0.4">
      <c r="A238" s="4">
        <v>400</v>
      </c>
      <c r="B238" t="s">
        <v>306</v>
      </c>
      <c r="C238" t="s">
        <v>27</v>
      </c>
      <c r="D238" s="4">
        <v>17500</v>
      </c>
      <c r="E238" t="s">
        <v>315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4" x14ac:dyDescent="0.4">
      <c r="A239" t="s">
        <v>305</v>
      </c>
      <c r="B239" t="s">
        <v>306</v>
      </c>
      <c r="C239" t="s">
        <v>27</v>
      </c>
      <c r="D239" t="s">
        <v>214</v>
      </c>
      <c r="E239" t="s">
        <v>215</v>
      </c>
      <c r="L239" s="1">
        <v>0</v>
      </c>
      <c r="M239" s="1">
        <v>0</v>
      </c>
      <c r="N239" s="1"/>
      <c r="O239" s="1">
        <v>-1581</v>
      </c>
      <c r="P239" s="1">
        <v>-1360</v>
      </c>
      <c r="Q239" s="1"/>
      <c r="R239" s="1">
        <v>0</v>
      </c>
      <c r="S239" s="1"/>
      <c r="T239" s="1"/>
      <c r="V239" s="1">
        <v>-1071</v>
      </c>
    </row>
    <row r="240" spans="1:24" x14ac:dyDescent="0.4">
      <c r="A240" t="s">
        <v>305</v>
      </c>
      <c r="B240" t="s">
        <v>306</v>
      </c>
      <c r="C240" t="s">
        <v>27</v>
      </c>
      <c r="D240" t="s">
        <v>216</v>
      </c>
      <c r="E240" t="s">
        <v>92</v>
      </c>
      <c r="L240" s="1">
        <v>-75000</v>
      </c>
      <c r="M240" s="1">
        <v>-75000</v>
      </c>
      <c r="N240" s="1"/>
      <c r="O240" s="1">
        <v>0</v>
      </c>
      <c r="P240" s="1"/>
      <c r="Q240" s="1"/>
      <c r="R240" s="1"/>
    </row>
    <row r="241" spans="1:24" x14ac:dyDescent="0.4">
      <c r="A241" t="s">
        <v>305</v>
      </c>
      <c r="B241" t="s">
        <v>306</v>
      </c>
      <c r="C241" t="s">
        <v>27</v>
      </c>
      <c r="D241" t="s">
        <v>220</v>
      </c>
      <c r="E241" t="s">
        <v>62</v>
      </c>
      <c r="L241" s="1">
        <v>-3300000</v>
      </c>
      <c r="M241" s="1">
        <v>-3300000</v>
      </c>
      <c r="N241" s="1"/>
      <c r="O241" s="1">
        <v>-3451782</v>
      </c>
      <c r="P241" s="1">
        <v>-3366000</v>
      </c>
      <c r="Q241" s="1">
        <v>-3679150</v>
      </c>
      <c r="R241" s="1">
        <v>-3452000</v>
      </c>
      <c r="S241" s="1">
        <v>-3640700</v>
      </c>
      <c r="T241" s="1">
        <v>-3508000</v>
      </c>
      <c r="U241" s="1">
        <v>-3516000</v>
      </c>
      <c r="V241" s="1">
        <v>-3525288</v>
      </c>
      <c r="W241" s="1">
        <v>-3516000</v>
      </c>
      <c r="X241" s="1">
        <v>-3663000</v>
      </c>
    </row>
    <row r="242" spans="1:24" x14ac:dyDescent="0.4">
      <c r="A242" t="s">
        <v>305</v>
      </c>
      <c r="B242" t="s">
        <v>306</v>
      </c>
      <c r="C242" t="s">
        <v>27</v>
      </c>
      <c r="D242" t="s">
        <v>316</v>
      </c>
      <c r="E242" t="s">
        <v>317</v>
      </c>
      <c r="L242" s="1">
        <v>0</v>
      </c>
      <c r="M242" s="1">
        <v>0</v>
      </c>
      <c r="N242" s="1"/>
      <c r="O242" s="1">
        <v>-1680</v>
      </c>
      <c r="P242" s="1"/>
      <c r="Q242" s="1"/>
      <c r="R242" s="1"/>
    </row>
    <row r="243" spans="1:24" x14ac:dyDescent="0.4">
      <c r="A243" t="s">
        <v>305</v>
      </c>
      <c r="B243" t="s">
        <v>306</v>
      </c>
      <c r="C243" t="s">
        <v>27</v>
      </c>
      <c r="D243" s="4">
        <v>19400</v>
      </c>
      <c r="E243" t="s">
        <v>318</v>
      </c>
      <c r="L243" s="1">
        <v>-65000</v>
      </c>
      <c r="M243" s="1">
        <v>-65000</v>
      </c>
      <c r="N243" s="1"/>
      <c r="O243" s="1">
        <v>0</v>
      </c>
      <c r="P243" s="1"/>
      <c r="Q243" s="1">
        <v>-120000</v>
      </c>
      <c r="R243" s="33">
        <v>-120000</v>
      </c>
      <c r="S243" s="1"/>
      <c r="T243" s="1"/>
    </row>
    <row r="244" spans="1:24" x14ac:dyDescent="0.4">
      <c r="A244" s="4">
        <v>400</v>
      </c>
      <c r="B244" t="s">
        <v>306</v>
      </c>
      <c r="C244" t="s">
        <v>27</v>
      </c>
      <c r="D244" s="4">
        <v>19500</v>
      </c>
      <c r="E244" t="s">
        <v>64</v>
      </c>
      <c r="L244" s="1"/>
      <c r="M244" s="1"/>
      <c r="N244" s="1"/>
      <c r="O244" s="1"/>
      <c r="P244" s="1">
        <v>-120000</v>
      </c>
      <c r="Q244" s="1"/>
      <c r="R244" s="28">
        <v>-36000</v>
      </c>
      <c r="U244" s="8">
        <v>-496000</v>
      </c>
      <c r="V244" s="8"/>
      <c r="W244">
        <v>-496000</v>
      </c>
      <c r="X244">
        <v>-244000</v>
      </c>
    </row>
    <row r="245" spans="1:24" x14ac:dyDescent="0.4">
      <c r="A245" s="6">
        <v>400</v>
      </c>
      <c r="B245" s="2" t="s">
        <v>109</v>
      </c>
      <c r="C245" s="2"/>
      <c r="D245" s="2"/>
      <c r="E245" s="2"/>
      <c r="F245" s="2"/>
      <c r="G245" s="2"/>
      <c r="H245" s="2"/>
      <c r="I245" s="2"/>
      <c r="J245" s="2"/>
      <c r="K245" s="2"/>
      <c r="L245" s="3">
        <f>SUM(L234:L243)</f>
        <v>-3510000</v>
      </c>
      <c r="M245" s="3">
        <f>SUM(M234:M243)</f>
        <v>-3510000</v>
      </c>
      <c r="N245" s="3"/>
      <c r="O245" s="3">
        <f>SUM(O234:O243)</f>
        <v>-3598149</v>
      </c>
      <c r="P245" s="3">
        <f t="shared" ref="P245:X245" si="7">SUM(P234:P244)</f>
        <v>-3585417</v>
      </c>
      <c r="Q245" s="3">
        <f t="shared" si="7"/>
        <v>-3927150</v>
      </c>
      <c r="R245" s="3">
        <f t="shared" si="7"/>
        <v>-3736000</v>
      </c>
      <c r="S245" s="3">
        <f t="shared" si="7"/>
        <v>-3781350</v>
      </c>
      <c r="T245" s="3">
        <f t="shared" si="7"/>
        <v>-3797600</v>
      </c>
      <c r="U245" s="3">
        <f t="shared" si="7"/>
        <v>-4362000</v>
      </c>
      <c r="V245" s="3">
        <f t="shared" si="7"/>
        <v>-3790998</v>
      </c>
      <c r="W245" s="3">
        <f t="shared" si="7"/>
        <v>-4362000</v>
      </c>
      <c r="X245" s="3">
        <f t="shared" si="7"/>
        <v>-4247000</v>
      </c>
    </row>
    <row r="246" spans="1:24" x14ac:dyDescent="0.4">
      <c r="A246" s="4"/>
      <c r="L246" s="1"/>
      <c r="M246" s="1"/>
      <c r="N246" s="1"/>
      <c r="O246" s="1"/>
      <c r="P246" s="1"/>
      <c r="Q246" s="1"/>
      <c r="R246" s="1"/>
    </row>
    <row r="247" spans="1:24" x14ac:dyDescent="0.4">
      <c r="A247" s="4"/>
      <c r="L247" s="1"/>
      <c r="M247" s="1"/>
      <c r="N247" s="1"/>
      <c r="O247" s="1"/>
      <c r="P247" s="1"/>
      <c r="Q247" s="1"/>
      <c r="R247" s="1"/>
    </row>
    <row r="248" spans="1:24" x14ac:dyDescent="0.4">
      <c r="A248" t="s">
        <v>319</v>
      </c>
      <c r="B248" t="s">
        <v>320</v>
      </c>
      <c r="C248" t="s">
        <v>15</v>
      </c>
      <c r="D248" t="s">
        <v>135</v>
      </c>
      <c r="E248" t="s">
        <v>136</v>
      </c>
      <c r="L248" s="1">
        <v>57000</v>
      </c>
      <c r="M248" s="1">
        <v>57000</v>
      </c>
      <c r="N248" s="1"/>
      <c r="O248" s="1">
        <v>53247</v>
      </c>
      <c r="P248" s="1">
        <v>57276</v>
      </c>
      <c r="Q248" s="1">
        <v>70200</v>
      </c>
      <c r="R248" s="1">
        <v>70200</v>
      </c>
      <c r="S248" s="1">
        <v>66000</v>
      </c>
      <c r="T248" s="1">
        <v>66000</v>
      </c>
      <c r="U248" s="1"/>
      <c r="V248" s="1">
        <v>61145</v>
      </c>
      <c r="W248" s="1">
        <v>69000</v>
      </c>
      <c r="X248" s="1">
        <v>74000</v>
      </c>
    </row>
    <row r="249" spans="1:24" x14ac:dyDescent="0.4">
      <c r="A249" s="4">
        <v>401</v>
      </c>
      <c r="B249" t="s">
        <v>320</v>
      </c>
      <c r="C249" t="s">
        <v>15</v>
      </c>
      <c r="D249" s="4">
        <v>10500</v>
      </c>
      <c r="E249" t="s">
        <v>321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>
        <v>190</v>
      </c>
    </row>
    <row r="250" spans="1:24" x14ac:dyDescent="0.4">
      <c r="A250" t="s">
        <v>319</v>
      </c>
      <c r="B250" t="s">
        <v>320</v>
      </c>
      <c r="C250" t="s">
        <v>15</v>
      </c>
      <c r="D250" t="s">
        <v>146</v>
      </c>
      <c r="E250" t="s">
        <v>147</v>
      </c>
      <c r="L250" s="1">
        <v>9000</v>
      </c>
      <c r="M250" s="1">
        <v>9000</v>
      </c>
      <c r="N250" s="1"/>
      <c r="O250" s="1">
        <v>7733</v>
      </c>
      <c r="P250" s="1">
        <v>8662</v>
      </c>
      <c r="Q250" s="1">
        <v>12000</v>
      </c>
      <c r="R250" s="1">
        <v>12000</v>
      </c>
      <c r="S250" s="1">
        <v>12000</v>
      </c>
      <c r="T250" s="1">
        <v>12000</v>
      </c>
      <c r="U250" s="1"/>
      <c r="V250" s="1">
        <v>13695</v>
      </c>
      <c r="W250" s="1">
        <v>11500</v>
      </c>
      <c r="X250" s="1">
        <v>15500</v>
      </c>
    </row>
    <row r="251" spans="1:24" x14ac:dyDescent="0.4">
      <c r="A251" t="s">
        <v>319</v>
      </c>
      <c r="B251" t="s">
        <v>320</v>
      </c>
      <c r="C251" t="s">
        <v>15</v>
      </c>
      <c r="D251" t="s">
        <v>148</v>
      </c>
      <c r="E251" t="s">
        <v>149</v>
      </c>
      <c r="L251" s="1">
        <v>9000</v>
      </c>
      <c r="M251" s="1">
        <v>9000</v>
      </c>
      <c r="N251" s="1"/>
      <c r="O251" s="1">
        <v>0</v>
      </c>
      <c r="P251" s="1">
        <v>11.94</v>
      </c>
      <c r="Q251" s="1"/>
      <c r="R251" s="1"/>
    </row>
    <row r="252" spans="1:24" x14ac:dyDescent="0.4">
      <c r="A252" t="s">
        <v>319</v>
      </c>
      <c r="B252" t="s">
        <v>320</v>
      </c>
      <c r="C252" t="s">
        <v>15</v>
      </c>
      <c r="D252" t="s">
        <v>150</v>
      </c>
      <c r="E252" t="s">
        <v>151</v>
      </c>
      <c r="L252" s="1">
        <v>0</v>
      </c>
      <c r="M252" s="1">
        <v>0</v>
      </c>
      <c r="N252" s="1"/>
      <c r="O252" s="1">
        <v>8401</v>
      </c>
      <c r="P252" s="1">
        <v>9299</v>
      </c>
      <c r="Q252" s="1">
        <v>11900</v>
      </c>
      <c r="R252" s="1">
        <v>11900</v>
      </c>
      <c r="S252" s="1">
        <v>11000</v>
      </c>
      <c r="T252" s="1">
        <v>11000</v>
      </c>
      <c r="U252" s="1"/>
      <c r="V252" s="1">
        <v>10579</v>
      </c>
      <c r="W252" s="1">
        <v>11500</v>
      </c>
      <c r="X252" s="1">
        <v>13000</v>
      </c>
    </row>
    <row r="253" spans="1:24" x14ac:dyDescent="0.4">
      <c r="A253" t="s">
        <v>319</v>
      </c>
      <c r="B253" t="s">
        <v>320</v>
      </c>
      <c r="C253" t="s">
        <v>15</v>
      </c>
      <c r="D253" t="s">
        <v>152</v>
      </c>
      <c r="E253" t="s">
        <v>153</v>
      </c>
      <c r="L253" s="1">
        <v>5000</v>
      </c>
      <c r="M253" s="1">
        <v>5000</v>
      </c>
      <c r="N253" s="1"/>
      <c r="O253" s="1">
        <v>0</v>
      </c>
      <c r="P253" s="1"/>
      <c r="Q253" s="1"/>
      <c r="R253" s="1">
        <v>0</v>
      </c>
      <c r="S253" s="1"/>
      <c r="T253" s="1"/>
    </row>
    <row r="254" spans="1:24" x14ac:dyDescent="0.4">
      <c r="A254" t="s">
        <v>319</v>
      </c>
      <c r="B254" t="s">
        <v>320</v>
      </c>
      <c r="C254" t="s">
        <v>15</v>
      </c>
      <c r="D254" t="s">
        <v>154</v>
      </c>
      <c r="E254" t="s">
        <v>155</v>
      </c>
      <c r="L254" s="1">
        <v>20000</v>
      </c>
      <c r="M254" s="1">
        <v>20000</v>
      </c>
      <c r="N254" s="1"/>
      <c r="O254" s="1">
        <v>0</v>
      </c>
      <c r="P254" s="1"/>
      <c r="Q254" s="1"/>
      <c r="R254" s="1">
        <v>0</v>
      </c>
      <c r="X254">
        <v>5000</v>
      </c>
    </row>
    <row r="255" spans="1:24" x14ac:dyDescent="0.4">
      <c r="A255" t="s">
        <v>319</v>
      </c>
      <c r="B255" t="s">
        <v>320</v>
      </c>
      <c r="C255" t="s">
        <v>15</v>
      </c>
      <c r="D255" t="s">
        <v>156</v>
      </c>
      <c r="E255" t="s">
        <v>157</v>
      </c>
      <c r="L255" s="1">
        <v>10000</v>
      </c>
      <c r="M255" s="1">
        <v>10000</v>
      </c>
      <c r="N255" s="1"/>
      <c r="O255" s="1">
        <v>0</v>
      </c>
      <c r="P255" s="1">
        <v>42</v>
      </c>
      <c r="Q255" s="1"/>
      <c r="R255" s="1">
        <v>0</v>
      </c>
      <c r="X255">
        <v>5000</v>
      </c>
    </row>
    <row r="256" spans="1:24" x14ac:dyDescent="0.4">
      <c r="A256" s="4">
        <v>401</v>
      </c>
      <c r="B256" t="s">
        <v>320</v>
      </c>
      <c r="C256" t="s">
        <v>15</v>
      </c>
      <c r="D256" s="4">
        <v>11204</v>
      </c>
      <c r="E256" t="s">
        <v>322</v>
      </c>
      <c r="L256" s="1"/>
      <c r="M256" s="1"/>
      <c r="N256" s="1"/>
      <c r="O256" s="1"/>
      <c r="P256" s="1"/>
      <c r="Q256" s="1"/>
      <c r="R256" s="1"/>
    </row>
    <row r="257" spans="1:24" x14ac:dyDescent="0.4">
      <c r="A257" s="4">
        <v>401</v>
      </c>
      <c r="B257" t="s">
        <v>320</v>
      </c>
      <c r="C257" t="s">
        <v>15</v>
      </c>
      <c r="D257" s="4">
        <v>11206</v>
      </c>
      <c r="E257" t="s">
        <v>323</v>
      </c>
      <c r="L257" s="1"/>
      <c r="M257" s="1"/>
      <c r="N257" s="1"/>
      <c r="O257" s="1"/>
      <c r="P257" s="1">
        <v>1756</v>
      </c>
      <c r="Q257" s="1"/>
      <c r="R257" s="1"/>
      <c r="U257" s="1"/>
      <c r="V257" s="1">
        <v>369</v>
      </c>
      <c r="W257">
        <v>500</v>
      </c>
    </row>
    <row r="258" spans="1:24" x14ac:dyDescent="0.4">
      <c r="A258" t="s">
        <v>319</v>
      </c>
      <c r="B258" t="s">
        <v>320</v>
      </c>
      <c r="C258" t="s">
        <v>15</v>
      </c>
      <c r="D258" t="s">
        <v>167</v>
      </c>
      <c r="E258" t="s">
        <v>168</v>
      </c>
      <c r="L258" s="1">
        <v>1000</v>
      </c>
      <c r="M258" s="1">
        <v>1000</v>
      </c>
      <c r="N258" s="1"/>
      <c r="O258" s="1">
        <v>0</v>
      </c>
      <c r="P258" s="1"/>
      <c r="Q258" s="1"/>
      <c r="R258" s="1">
        <v>0</v>
      </c>
    </row>
    <row r="259" spans="1:24" x14ac:dyDescent="0.4">
      <c r="A259" t="s">
        <v>319</v>
      </c>
      <c r="B259" t="s">
        <v>320</v>
      </c>
      <c r="C259" t="s">
        <v>15</v>
      </c>
      <c r="D259" t="s">
        <v>172</v>
      </c>
      <c r="E259" t="s">
        <v>173</v>
      </c>
      <c r="L259" s="1">
        <v>50000</v>
      </c>
      <c r="M259" s="1">
        <v>50000</v>
      </c>
      <c r="N259" s="1"/>
      <c r="O259" s="1">
        <v>0</v>
      </c>
      <c r="P259" s="1">
        <v>3000</v>
      </c>
      <c r="Q259" s="1"/>
      <c r="R259" s="1">
        <v>0</v>
      </c>
      <c r="U259" s="1"/>
      <c r="V259" s="1"/>
    </row>
    <row r="260" spans="1:24" x14ac:dyDescent="0.4">
      <c r="A260" t="s">
        <v>319</v>
      </c>
      <c r="B260" t="s">
        <v>320</v>
      </c>
      <c r="C260" t="s">
        <v>15</v>
      </c>
      <c r="D260" t="s">
        <v>309</v>
      </c>
      <c r="E260" t="s">
        <v>310</v>
      </c>
      <c r="L260" s="1">
        <v>10000</v>
      </c>
      <c r="M260" s="1">
        <v>10000</v>
      </c>
      <c r="N260" s="1"/>
      <c r="O260" s="1">
        <v>0</v>
      </c>
      <c r="P260" s="1"/>
      <c r="Q260" s="1"/>
      <c r="R260" s="1">
        <v>0</v>
      </c>
    </row>
    <row r="261" spans="1:24" x14ac:dyDescent="0.4">
      <c r="A261" t="s">
        <v>319</v>
      </c>
      <c r="B261" t="s">
        <v>320</v>
      </c>
      <c r="C261" t="s">
        <v>15</v>
      </c>
      <c r="D261" t="s">
        <v>174</v>
      </c>
      <c r="E261" t="s">
        <v>175</v>
      </c>
      <c r="L261" s="1">
        <v>5000</v>
      </c>
      <c r="M261" s="1">
        <v>5000</v>
      </c>
      <c r="N261" s="1"/>
      <c r="O261" s="1">
        <v>0</v>
      </c>
      <c r="P261" s="1"/>
      <c r="Q261" s="1"/>
      <c r="R261" s="1">
        <v>0</v>
      </c>
      <c r="V261">
        <v>766</v>
      </c>
    </row>
    <row r="262" spans="1:24" x14ac:dyDescent="0.4">
      <c r="A262" t="s">
        <v>319</v>
      </c>
      <c r="B262" t="s">
        <v>320</v>
      </c>
      <c r="C262" t="s">
        <v>15</v>
      </c>
      <c r="D262" t="s">
        <v>238</v>
      </c>
      <c r="E262" t="s">
        <v>239</v>
      </c>
      <c r="L262" s="1">
        <v>10000</v>
      </c>
      <c r="M262" s="1">
        <v>10000</v>
      </c>
      <c r="N262" s="1"/>
      <c r="O262" s="1">
        <v>0</v>
      </c>
      <c r="P262" s="1"/>
      <c r="Q262" s="1"/>
      <c r="R262" s="1">
        <v>0</v>
      </c>
    </row>
    <row r="263" spans="1:24" x14ac:dyDescent="0.4">
      <c r="A263" s="4">
        <v>401</v>
      </c>
      <c r="B263" t="s">
        <v>320</v>
      </c>
      <c r="C263" t="s">
        <v>15</v>
      </c>
      <c r="D263" s="4">
        <v>11700</v>
      </c>
      <c r="E263" t="s">
        <v>324</v>
      </c>
      <c r="L263" s="1"/>
      <c r="M263" s="1"/>
      <c r="N263" s="1"/>
      <c r="O263" s="1"/>
      <c r="P263" s="1"/>
      <c r="Q263" s="1"/>
      <c r="R263" s="1"/>
      <c r="V263">
        <v>146</v>
      </c>
    </row>
    <row r="264" spans="1:24" x14ac:dyDescent="0.4">
      <c r="A264" s="4">
        <v>401</v>
      </c>
      <c r="B264" t="s">
        <v>320</v>
      </c>
      <c r="C264" t="s">
        <v>15</v>
      </c>
      <c r="D264" s="4">
        <v>11850</v>
      </c>
      <c r="E264" t="s">
        <v>180</v>
      </c>
      <c r="L264" s="1"/>
      <c r="M264" s="1"/>
      <c r="N264" s="1"/>
      <c r="O264" s="1"/>
      <c r="P264" s="1">
        <v>-11.94</v>
      </c>
      <c r="Q264" s="1"/>
      <c r="R264" s="1"/>
    </row>
    <row r="265" spans="1:24" x14ac:dyDescent="0.4">
      <c r="A265" t="s">
        <v>319</v>
      </c>
      <c r="B265" t="s">
        <v>320</v>
      </c>
      <c r="C265" t="s">
        <v>15</v>
      </c>
      <c r="D265" t="s">
        <v>243</v>
      </c>
      <c r="E265" t="s">
        <v>244</v>
      </c>
      <c r="L265" s="1">
        <v>5000</v>
      </c>
      <c r="M265" s="1">
        <v>5000</v>
      </c>
      <c r="N265" s="1"/>
      <c r="O265" s="1">
        <v>0</v>
      </c>
      <c r="P265" s="1"/>
      <c r="Q265" s="1"/>
      <c r="R265" s="1">
        <v>0</v>
      </c>
    </row>
    <row r="266" spans="1:24" x14ac:dyDescent="0.4">
      <c r="A266" t="s">
        <v>319</v>
      </c>
      <c r="B266" t="s">
        <v>320</v>
      </c>
      <c r="C266" t="s">
        <v>15</v>
      </c>
      <c r="D266" t="s">
        <v>198</v>
      </c>
      <c r="E266" t="s">
        <v>12</v>
      </c>
      <c r="L266" s="1">
        <v>20000</v>
      </c>
      <c r="M266" s="1"/>
      <c r="N266" s="1"/>
      <c r="O266" s="1">
        <v>0</v>
      </c>
      <c r="P266" s="1"/>
      <c r="Q266" s="1"/>
      <c r="R266" s="1">
        <v>0</v>
      </c>
      <c r="V266">
        <v>17</v>
      </c>
    </row>
    <row r="267" spans="1:24" x14ac:dyDescent="0.4">
      <c r="A267" s="6">
        <v>401</v>
      </c>
      <c r="B267" s="2" t="s">
        <v>15</v>
      </c>
      <c r="C267" s="2"/>
      <c r="D267" s="2"/>
      <c r="E267" s="2"/>
      <c r="F267" s="2"/>
      <c r="G267" s="2"/>
      <c r="H267" s="2"/>
      <c r="I267" s="2"/>
      <c r="J267" s="2"/>
      <c r="K267" s="2"/>
      <c r="L267" s="3">
        <f>SUM(L248:L266)</f>
        <v>211000</v>
      </c>
      <c r="M267" s="3">
        <f>SUM(M248:M266)</f>
        <v>191000</v>
      </c>
      <c r="N267" s="3"/>
      <c r="O267" s="3">
        <f t="shared" ref="O267:X267" si="8">SUM(O248:O266)</f>
        <v>69381</v>
      </c>
      <c r="P267" s="3">
        <f t="shared" si="8"/>
        <v>80035</v>
      </c>
      <c r="Q267" s="3">
        <f t="shared" si="8"/>
        <v>94100</v>
      </c>
      <c r="R267" s="3">
        <f t="shared" si="8"/>
        <v>94100</v>
      </c>
      <c r="S267" s="3">
        <f t="shared" si="8"/>
        <v>89000</v>
      </c>
      <c r="T267" s="3">
        <f t="shared" si="8"/>
        <v>89000</v>
      </c>
      <c r="U267" s="3">
        <f t="shared" si="8"/>
        <v>0</v>
      </c>
      <c r="V267" s="3">
        <f t="shared" si="8"/>
        <v>86907</v>
      </c>
      <c r="W267" s="3">
        <f t="shared" si="8"/>
        <v>92500</v>
      </c>
      <c r="X267" s="3">
        <f t="shared" si="8"/>
        <v>112500</v>
      </c>
    </row>
    <row r="268" spans="1:24" x14ac:dyDescent="0.4">
      <c r="L268" s="1"/>
      <c r="M268" s="1"/>
      <c r="N268" s="1"/>
      <c r="O268" s="1"/>
      <c r="P268" s="1"/>
      <c r="Q268" s="1"/>
    </row>
    <row r="269" spans="1:24" x14ac:dyDescent="0.4">
      <c r="A269" t="s">
        <v>319</v>
      </c>
      <c r="B269" t="s">
        <v>320</v>
      </c>
      <c r="C269" t="s">
        <v>27</v>
      </c>
      <c r="D269" t="s">
        <v>210</v>
      </c>
      <c r="E269" t="s">
        <v>211</v>
      </c>
      <c r="L269" s="1">
        <v>-20000</v>
      </c>
      <c r="M269" s="1">
        <v>-20000</v>
      </c>
      <c r="N269" s="1"/>
      <c r="O269" s="1">
        <v>0</v>
      </c>
      <c r="P269" s="1"/>
      <c r="Q269" s="1"/>
      <c r="R269" s="1"/>
      <c r="V269">
        <v>-17</v>
      </c>
    </row>
    <row r="270" spans="1:24" x14ac:dyDescent="0.4">
      <c r="A270" t="s">
        <v>319</v>
      </c>
      <c r="B270" t="s">
        <v>320</v>
      </c>
      <c r="C270" t="s">
        <v>27</v>
      </c>
      <c r="D270" s="4">
        <v>17500</v>
      </c>
      <c r="E270" t="s">
        <v>325</v>
      </c>
      <c r="L270" s="1">
        <v>-116000</v>
      </c>
      <c r="M270" s="1">
        <v>-116000</v>
      </c>
      <c r="N270" s="1"/>
      <c r="O270" s="1">
        <v>0</v>
      </c>
      <c r="P270" s="1"/>
      <c r="Q270" s="1"/>
      <c r="R270" s="1"/>
    </row>
    <row r="271" spans="1:24" x14ac:dyDescent="0.4">
      <c r="A271" s="4">
        <v>401</v>
      </c>
      <c r="B271" t="s">
        <v>320</v>
      </c>
      <c r="C271" t="s">
        <v>27</v>
      </c>
      <c r="D271" s="4">
        <v>17700</v>
      </c>
      <c r="E271" t="s">
        <v>326</v>
      </c>
      <c r="L271" s="1"/>
      <c r="M271" s="1"/>
      <c r="N271" s="1"/>
      <c r="O271" s="1"/>
      <c r="P271" s="1">
        <v>-18582</v>
      </c>
      <c r="Q271" s="1"/>
      <c r="R271" s="1"/>
    </row>
    <row r="272" spans="1:24" x14ac:dyDescent="0.4">
      <c r="A272" t="s">
        <v>319</v>
      </c>
      <c r="B272" t="s">
        <v>320</v>
      </c>
      <c r="C272" t="s">
        <v>27</v>
      </c>
      <c r="D272" t="s">
        <v>220</v>
      </c>
      <c r="E272" t="s">
        <v>62</v>
      </c>
      <c r="L272" s="1">
        <v>-75000</v>
      </c>
      <c r="M272" s="1">
        <v>-75000</v>
      </c>
      <c r="N272" s="1"/>
      <c r="O272" s="1">
        <v>-75000</v>
      </c>
      <c r="P272" s="1"/>
      <c r="Q272" s="1">
        <v>-77000</v>
      </c>
      <c r="R272" s="1">
        <v>-77000</v>
      </c>
      <c r="S272" s="1">
        <v>-89000</v>
      </c>
      <c r="T272" s="1">
        <v>-89000</v>
      </c>
      <c r="U272" s="1"/>
      <c r="V272" s="1"/>
      <c r="W272" s="1">
        <v>-92500</v>
      </c>
      <c r="X272" s="1">
        <v>-112500</v>
      </c>
    </row>
    <row r="273" spans="1:25" x14ac:dyDescent="0.4">
      <c r="A273" s="4">
        <v>401</v>
      </c>
      <c r="B273" t="s">
        <v>320</v>
      </c>
      <c r="C273" t="s">
        <v>27</v>
      </c>
      <c r="D273" s="4">
        <v>19400</v>
      </c>
      <c r="E273" t="s">
        <v>303</v>
      </c>
      <c r="L273" s="1"/>
      <c r="M273" s="1"/>
      <c r="N273" s="1"/>
      <c r="O273" s="1"/>
      <c r="P273" s="1"/>
      <c r="Q273" s="1">
        <v>-17100</v>
      </c>
      <c r="R273" s="34">
        <v>-17100</v>
      </c>
    </row>
    <row r="274" spans="1:25" x14ac:dyDescent="0.4">
      <c r="A274" s="6">
        <v>401</v>
      </c>
      <c r="B274" s="2" t="s">
        <v>109</v>
      </c>
      <c r="C274" s="2"/>
      <c r="D274" s="2"/>
      <c r="E274" s="2"/>
      <c r="F274" s="2"/>
      <c r="G274" s="2"/>
      <c r="H274" s="2"/>
      <c r="I274" s="2"/>
      <c r="J274" s="2"/>
      <c r="K274" s="2"/>
      <c r="L274" s="3">
        <f>SUM(L269:L272)</f>
        <v>-211000</v>
      </c>
      <c r="M274" s="3">
        <f>SUM(M269:M272)</f>
        <v>-211000</v>
      </c>
      <c r="N274" s="3"/>
      <c r="O274" s="3">
        <f>SUM(O269:O272)</f>
        <v>-75000</v>
      </c>
      <c r="P274" s="3">
        <f t="shared" ref="P274:X274" si="9">SUM(P268:P273)</f>
        <v>-18582</v>
      </c>
      <c r="Q274" s="3">
        <f t="shared" si="9"/>
        <v>-94100</v>
      </c>
      <c r="R274" s="3">
        <f t="shared" si="9"/>
        <v>-94100</v>
      </c>
      <c r="S274" s="3">
        <f t="shared" si="9"/>
        <v>-89000</v>
      </c>
      <c r="T274" s="3">
        <f t="shared" si="9"/>
        <v>-89000</v>
      </c>
      <c r="U274" s="3">
        <f t="shared" si="9"/>
        <v>0</v>
      </c>
      <c r="V274" s="3">
        <f t="shared" si="9"/>
        <v>-17</v>
      </c>
      <c r="W274" s="3">
        <f t="shared" si="9"/>
        <v>-92500</v>
      </c>
      <c r="X274" s="3">
        <f t="shared" si="9"/>
        <v>-112500</v>
      </c>
    </row>
    <row r="275" spans="1:25" x14ac:dyDescent="0.4">
      <c r="L275" s="1"/>
      <c r="M275" s="1"/>
      <c r="N275" s="1"/>
      <c r="O275" s="1"/>
      <c r="P275" s="1"/>
      <c r="Q275" s="1"/>
    </row>
    <row r="276" spans="1:25" x14ac:dyDescent="0.4">
      <c r="L276" s="1"/>
      <c r="M276" s="1"/>
      <c r="N276" s="1"/>
      <c r="O276" s="1"/>
      <c r="P276" s="1"/>
      <c r="Q276" s="1"/>
      <c r="T276" s="1"/>
      <c r="U276" s="1"/>
      <c r="V276" s="1"/>
    </row>
    <row r="277" spans="1:25" x14ac:dyDescent="0.4">
      <c r="A277" s="4">
        <v>402</v>
      </c>
      <c r="B277" t="s">
        <v>327</v>
      </c>
      <c r="C277" t="s">
        <v>15</v>
      </c>
      <c r="D277" t="s">
        <v>135</v>
      </c>
      <c r="E277" t="s">
        <v>136</v>
      </c>
      <c r="L277" s="1">
        <v>1369000</v>
      </c>
      <c r="M277" s="1">
        <v>1369000</v>
      </c>
      <c r="N277" s="1"/>
      <c r="O277" s="1">
        <v>1200623</v>
      </c>
      <c r="P277" s="37">
        <v>-408890</v>
      </c>
      <c r="Q277" s="1"/>
      <c r="R277" s="1"/>
      <c r="T277" s="1"/>
      <c r="U277" s="1"/>
      <c r="V277" s="1"/>
    </row>
    <row r="278" spans="1:25" x14ac:dyDescent="0.4">
      <c r="A278" s="4">
        <v>402</v>
      </c>
      <c r="B278" t="s">
        <v>327</v>
      </c>
      <c r="C278" t="s">
        <v>15</v>
      </c>
      <c r="D278" s="4">
        <v>10101</v>
      </c>
      <c r="E278" t="s">
        <v>139</v>
      </c>
      <c r="L278" s="1">
        <v>0</v>
      </c>
      <c r="M278" s="1">
        <v>0</v>
      </c>
      <c r="N278" s="1"/>
      <c r="O278" s="1">
        <v>15864</v>
      </c>
      <c r="P278" s="37">
        <v>-599</v>
      </c>
      <c r="Q278" s="1"/>
      <c r="R278" s="1"/>
      <c r="T278" s="1"/>
      <c r="U278" s="1"/>
      <c r="V278" s="1">
        <v>5845</v>
      </c>
    </row>
    <row r="279" spans="1:25" x14ac:dyDescent="0.4">
      <c r="A279" s="4">
        <v>402</v>
      </c>
      <c r="B279" t="s">
        <v>327</v>
      </c>
      <c r="C279" t="s">
        <v>15</v>
      </c>
      <c r="D279" s="4">
        <v>10200</v>
      </c>
      <c r="E279" t="s">
        <v>231</v>
      </c>
      <c r="L279" s="1"/>
      <c r="M279" s="1"/>
      <c r="N279" s="1"/>
      <c r="O279" s="1"/>
      <c r="P279" s="37"/>
      <c r="Q279" s="1"/>
      <c r="R279" s="1"/>
      <c r="T279" s="1">
        <v>3000</v>
      </c>
      <c r="U279" s="1"/>
      <c r="V279" s="1">
        <v>28299</v>
      </c>
    </row>
    <row r="280" spans="1:25" x14ac:dyDescent="0.4">
      <c r="A280" s="4">
        <v>402</v>
      </c>
      <c r="B280" t="s">
        <v>327</v>
      </c>
      <c r="C280" t="s">
        <v>15</v>
      </c>
      <c r="D280" s="4">
        <v>10400</v>
      </c>
      <c r="E280" t="s">
        <v>233</v>
      </c>
      <c r="L280" s="1"/>
      <c r="M280" s="1"/>
      <c r="N280" s="1"/>
      <c r="O280" s="1"/>
      <c r="P280" s="37"/>
      <c r="Q280" s="1"/>
      <c r="R280" s="1"/>
      <c r="T280" s="1"/>
      <c r="U280" s="1"/>
      <c r="V280" s="1">
        <v>16759</v>
      </c>
    </row>
    <row r="281" spans="1:25" x14ac:dyDescent="0.4">
      <c r="A281" s="4">
        <v>402</v>
      </c>
      <c r="B281" t="s">
        <v>327</v>
      </c>
      <c r="C281" t="s">
        <v>15</v>
      </c>
      <c r="D281" s="4">
        <v>10500</v>
      </c>
      <c r="E281" t="s">
        <v>321</v>
      </c>
      <c r="L281" s="1">
        <v>8000</v>
      </c>
      <c r="M281" s="1">
        <v>8000</v>
      </c>
      <c r="N281" s="1"/>
      <c r="O281" s="1">
        <v>32750</v>
      </c>
      <c r="P281" s="37">
        <v>8500</v>
      </c>
      <c r="Q281" s="1"/>
      <c r="R281" s="1"/>
      <c r="T281" s="1">
        <v>14000</v>
      </c>
      <c r="U281" s="1">
        <v>15000</v>
      </c>
      <c r="V281" s="1">
        <v>14148</v>
      </c>
      <c r="W281" s="1">
        <v>15000</v>
      </c>
    </row>
    <row r="282" spans="1:25" x14ac:dyDescent="0.4">
      <c r="A282" s="4">
        <v>402</v>
      </c>
      <c r="B282" t="s">
        <v>327</v>
      </c>
      <c r="C282" t="s">
        <v>15</v>
      </c>
      <c r="D282" t="s">
        <v>146</v>
      </c>
      <c r="E282" t="s">
        <v>147</v>
      </c>
      <c r="L282" s="1">
        <v>255000</v>
      </c>
      <c r="M282" s="1">
        <v>255000</v>
      </c>
      <c r="N282" s="1"/>
      <c r="O282" s="1">
        <v>176987</v>
      </c>
      <c r="P282" s="37">
        <v>-105884</v>
      </c>
      <c r="Q282" s="1"/>
      <c r="R282" s="1"/>
      <c r="T282" s="1"/>
      <c r="U282" s="1"/>
      <c r="V282" s="1">
        <v>5660</v>
      </c>
    </row>
    <row r="283" spans="1:25" x14ac:dyDescent="0.4">
      <c r="A283" s="4">
        <v>402</v>
      </c>
      <c r="B283" t="s">
        <v>327</v>
      </c>
      <c r="C283" t="s">
        <v>15</v>
      </c>
      <c r="D283" t="s">
        <v>148</v>
      </c>
      <c r="E283" t="s">
        <v>149</v>
      </c>
      <c r="L283" s="1">
        <v>3000</v>
      </c>
      <c r="M283" s="1">
        <v>3000</v>
      </c>
      <c r="N283" s="1"/>
      <c r="O283" s="1">
        <v>2244</v>
      </c>
      <c r="P283" s="37">
        <v>227</v>
      </c>
      <c r="Q283" s="1"/>
      <c r="R283" s="1"/>
      <c r="T283" s="1"/>
      <c r="U283" s="1"/>
      <c r="V283" s="1"/>
    </row>
    <row r="284" spans="1:25" x14ac:dyDescent="0.4">
      <c r="A284" s="4">
        <v>402</v>
      </c>
      <c r="B284" t="s">
        <v>327</v>
      </c>
      <c r="C284" t="s">
        <v>15</v>
      </c>
      <c r="D284" t="s">
        <v>150</v>
      </c>
      <c r="E284" t="s">
        <v>151</v>
      </c>
      <c r="L284" s="1">
        <v>230000</v>
      </c>
      <c r="M284" s="1">
        <v>230000</v>
      </c>
      <c r="N284" s="1"/>
      <c r="O284" s="1">
        <v>193117</v>
      </c>
      <c r="P284" s="37">
        <v>-71437</v>
      </c>
      <c r="Q284" s="1"/>
      <c r="R284" s="1"/>
      <c r="T284" s="1">
        <v>2500</v>
      </c>
      <c r="U284" s="1">
        <v>3000</v>
      </c>
      <c r="V284" s="1">
        <v>9970</v>
      </c>
      <c r="W284" s="1">
        <v>3000</v>
      </c>
      <c r="X284" s="1"/>
      <c r="Y284" s="1"/>
    </row>
    <row r="285" spans="1:25" x14ac:dyDescent="0.4">
      <c r="A285" s="4">
        <v>402</v>
      </c>
      <c r="B285" t="s">
        <v>327</v>
      </c>
      <c r="C285" t="s">
        <v>15</v>
      </c>
      <c r="D285" s="4">
        <v>11000</v>
      </c>
      <c r="E285" t="s">
        <v>153</v>
      </c>
      <c r="L285" s="1">
        <v>2000</v>
      </c>
      <c r="M285" s="1">
        <v>2000</v>
      </c>
      <c r="N285" s="1"/>
      <c r="O285" s="1"/>
      <c r="P285" s="1">
        <v>280</v>
      </c>
      <c r="Q285" s="1"/>
      <c r="R285" s="1"/>
      <c r="T285" s="1">
        <v>2500</v>
      </c>
      <c r="U285" s="1">
        <v>2500</v>
      </c>
      <c r="V285" s="1">
        <v>521</v>
      </c>
      <c r="W285" s="1">
        <v>2500</v>
      </c>
      <c r="X285" s="1"/>
      <c r="Y285" s="1"/>
    </row>
    <row r="286" spans="1:25" x14ac:dyDescent="0.4">
      <c r="A286" s="4">
        <v>402</v>
      </c>
      <c r="B286" t="s">
        <v>327</v>
      </c>
      <c r="C286" t="s">
        <v>15</v>
      </c>
      <c r="D286" s="4">
        <v>11100</v>
      </c>
      <c r="E286" t="s">
        <v>328</v>
      </c>
      <c r="L286" s="1">
        <v>110000</v>
      </c>
      <c r="M286" s="1">
        <v>110000</v>
      </c>
      <c r="N286" s="1"/>
      <c r="O286" s="1">
        <v>238455</v>
      </c>
      <c r="P286" s="1">
        <v>39988</v>
      </c>
      <c r="Q286" s="1">
        <v>102000</v>
      </c>
      <c r="R286" s="1">
        <v>102000</v>
      </c>
      <c r="S286" s="1">
        <v>80000</v>
      </c>
      <c r="T286" s="1">
        <v>197000</v>
      </c>
      <c r="U286" s="1">
        <v>155000</v>
      </c>
      <c r="V286" s="1">
        <v>192818</v>
      </c>
      <c r="W286" s="1">
        <v>155000</v>
      </c>
      <c r="X286" s="1"/>
      <c r="Y286" s="1"/>
    </row>
    <row r="287" spans="1:25" x14ac:dyDescent="0.4">
      <c r="A287" s="4">
        <v>402</v>
      </c>
      <c r="B287" t="s">
        <v>327</v>
      </c>
      <c r="C287" t="s">
        <v>15</v>
      </c>
      <c r="D287" t="s">
        <v>156</v>
      </c>
      <c r="E287" t="s">
        <v>157</v>
      </c>
      <c r="L287" s="1">
        <v>854000</v>
      </c>
      <c r="M287" s="1">
        <v>854000</v>
      </c>
      <c r="N287" s="1"/>
      <c r="O287" s="1">
        <v>10258</v>
      </c>
      <c r="P287" s="1">
        <v>1595</v>
      </c>
      <c r="Q287" s="1">
        <v>14000</v>
      </c>
      <c r="R287" s="1">
        <v>14000</v>
      </c>
      <c r="S287" s="1">
        <v>13000</v>
      </c>
      <c r="T287" s="1">
        <v>7000</v>
      </c>
      <c r="U287" s="1">
        <v>6000</v>
      </c>
      <c r="V287" s="1">
        <v>3023</v>
      </c>
      <c r="W287" s="1">
        <v>6000</v>
      </c>
      <c r="X287" s="1"/>
      <c r="Y287" s="1"/>
    </row>
    <row r="288" spans="1:25" x14ac:dyDescent="0.4">
      <c r="A288" s="4">
        <v>402</v>
      </c>
      <c r="B288" t="s">
        <v>327</v>
      </c>
      <c r="C288" t="s">
        <v>15</v>
      </c>
      <c r="D288" t="s">
        <v>158</v>
      </c>
      <c r="E288" t="s">
        <v>159</v>
      </c>
      <c r="L288" s="1"/>
      <c r="M288" s="1"/>
      <c r="N288" s="1"/>
      <c r="O288" s="1">
        <v>237</v>
      </c>
      <c r="P288" s="1"/>
      <c r="Q288" s="1">
        <v>1000</v>
      </c>
      <c r="R288" s="1">
        <v>1000</v>
      </c>
      <c r="S288" s="1">
        <v>1000</v>
      </c>
      <c r="T288" s="1">
        <v>1000</v>
      </c>
      <c r="W288" s="1"/>
      <c r="X288" s="1"/>
      <c r="Y288" s="1"/>
    </row>
    <row r="289" spans="1:25" x14ac:dyDescent="0.4">
      <c r="A289" s="4">
        <v>402</v>
      </c>
      <c r="B289" t="s">
        <v>327</v>
      </c>
      <c r="C289" t="s">
        <v>15</v>
      </c>
      <c r="D289" t="s">
        <v>160</v>
      </c>
      <c r="E289" t="s">
        <v>161</v>
      </c>
      <c r="L289" s="1">
        <v>66000</v>
      </c>
      <c r="M289" s="1">
        <v>66000</v>
      </c>
      <c r="N289" s="1"/>
      <c r="O289" s="1">
        <v>197193</v>
      </c>
      <c r="P289" s="1">
        <v>51606</v>
      </c>
      <c r="Q289" s="1">
        <v>50000</v>
      </c>
      <c r="R289" s="1">
        <v>50000</v>
      </c>
      <c r="S289" s="1">
        <v>45000</v>
      </c>
      <c r="T289" s="1">
        <v>25000</v>
      </c>
      <c r="U289" s="1">
        <v>40000</v>
      </c>
      <c r="V289" s="1">
        <v>14718</v>
      </c>
      <c r="W289" s="1">
        <v>40000</v>
      </c>
      <c r="X289" s="1"/>
      <c r="Y289" s="1"/>
    </row>
    <row r="290" spans="1:25" x14ac:dyDescent="0.4">
      <c r="A290" s="4">
        <v>402</v>
      </c>
      <c r="B290" t="s">
        <v>327</v>
      </c>
      <c r="C290" t="s">
        <v>15</v>
      </c>
      <c r="D290" s="4">
        <v>11206</v>
      </c>
      <c r="E290" t="s">
        <v>163</v>
      </c>
      <c r="L290" s="1"/>
      <c r="M290" s="1"/>
      <c r="N290" s="1"/>
      <c r="O290" s="1">
        <v>1109</v>
      </c>
      <c r="P290" s="1"/>
      <c r="Q290" s="1">
        <v>2000</v>
      </c>
      <c r="R290" s="1">
        <v>2000</v>
      </c>
      <c r="S290" s="1">
        <v>2000</v>
      </c>
      <c r="T290" s="1">
        <v>21000</v>
      </c>
      <c r="U290" s="1">
        <v>27000</v>
      </c>
      <c r="V290" s="1">
        <v>32440</v>
      </c>
      <c r="W290" s="1">
        <v>27000</v>
      </c>
      <c r="X290" s="1"/>
      <c r="Y290" s="1"/>
    </row>
    <row r="291" spans="1:25" x14ac:dyDescent="0.4">
      <c r="A291" s="4">
        <v>402</v>
      </c>
      <c r="B291" t="s">
        <v>327</v>
      </c>
      <c r="C291" t="s">
        <v>15</v>
      </c>
      <c r="D291" s="4">
        <v>11209</v>
      </c>
      <c r="E291" t="s">
        <v>329</v>
      </c>
      <c r="L291" s="1">
        <v>4000</v>
      </c>
      <c r="M291" s="1">
        <v>4000</v>
      </c>
      <c r="N291" s="1"/>
      <c r="O291" s="1"/>
      <c r="P291" s="1"/>
      <c r="Q291" s="1"/>
      <c r="R291" s="1"/>
      <c r="X291" s="1"/>
      <c r="Y291" s="1"/>
    </row>
    <row r="292" spans="1:25" x14ac:dyDescent="0.4">
      <c r="A292" s="4">
        <v>402</v>
      </c>
      <c r="B292" t="s">
        <v>327</v>
      </c>
      <c r="C292" t="s">
        <v>15</v>
      </c>
      <c r="D292" t="s">
        <v>167</v>
      </c>
      <c r="E292" t="s">
        <v>168</v>
      </c>
      <c r="L292" s="1"/>
      <c r="M292" s="1"/>
      <c r="N292" s="1"/>
      <c r="O292" s="1">
        <v>11990</v>
      </c>
      <c r="P292" s="1">
        <v>15178</v>
      </c>
      <c r="Q292" s="1">
        <v>13000</v>
      </c>
      <c r="R292" s="1">
        <v>13000</v>
      </c>
      <c r="S292" s="1">
        <v>13000</v>
      </c>
      <c r="T292" s="1"/>
      <c r="X292" s="1"/>
      <c r="Y292" s="1"/>
    </row>
    <row r="293" spans="1:25" x14ac:dyDescent="0.4">
      <c r="A293" s="4">
        <v>402</v>
      </c>
      <c r="B293" t="s">
        <v>327</v>
      </c>
      <c r="C293" t="s">
        <v>15</v>
      </c>
      <c r="D293" s="4">
        <v>11310</v>
      </c>
      <c r="E293" t="s">
        <v>169</v>
      </c>
      <c r="L293" s="1"/>
      <c r="M293" s="1"/>
      <c r="N293" s="1"/>
      <c r="O293" s="1"/>
      <c r="P293" s="1"/>
      <c r="Q293" s="1"/>
      <c r="R293" s="1"/>
      <c r="S293" s="1"/>
      <c r="T293" s="1"/>
      <c r="V293">
        <v>2900</v>
      </c>
      <c r="X293" s="1"/>
      <c r="Y293" s="1"/>
    </row>
    <row r="294" spans="1:25" x14ac:dyDescent="0.4">
      <c r="A294" s="4">
        <v>402</v>
      </c>
      <c r="B294" t="s">
        <v>327</v>
      </c>
      <c r="C294" t="s">
        <v>15</v>
      </c>
      <c r="D294" t="s">
        <v>170</v>
      </c>
      <c r="E294" t="s">
        <v>171</v>
      </c>
      <c r="L294" s="1">
        <v>8000</v>
      </c>
      <c r="M294" s="1">
        <v>8000</v>
      </c>
      <c r="N294" s="1"/>
      <c r="O294" s="1">
        <v>17600</v>
      </c>
      <c r="P294" s="1">
        <v>37431</v>
      </c>
      <c r="Q294" s="1">
        <v>10000</v>
      </c>
      <c r="R294" s="1">
        <v>10000</v>
      </c>
      <c r="S294" s="1">
        <v>11000</v>
      </c>
      <c r="T294" s="1"/>
      <c r="X294" s="1"/>
      <c r="Y294" s="1"/>
    </row>
    <row r="295" spans="1:25" x14ac:dyDescent="0.4">
      <c r="A295" s="4">
        <v>402</v>
      </c>
      <c r="B295" t="s">
        <v>327</v>
      </c>
      <c r="C295" t="s">
        <v>15</v>
      </c>
      <c r="D295" t="s">
        <v>172</v>
      </c>
      <c r="E295" t="s">
        <v>173</v>
      </c>
      <c r="L295" s="1">
        <v>302000</v>
      </c>
      <c r="M295" s="1">
        <v>302000</v>
      </c>
      <c r="N295" s="1"/>
      <c r="O295" s="1">
        <v>52450</v>
      </c>
      <c r="P295" s="1">
        <v>4500</v>
      </c>
      <c r="Q295" s="1">
        <v>10000</v>
      </c>
      <c r="R295" s="1">
        <v>10000</v>
      </c>
      <c r="S295" s="1">
        <v>13000</v>
      </c>
      <c r="T295" s="1"/>
      <c r="X295" s="1"/>
      <c r="Y295" s="1"/>
    </row>
    <row r="296" spans="1:25" x14ac:dyDescent="0.4">
      <c r="A296" s="4">
        <v>402</v>
      </c>
      <c r="B296" t="s">
        <v>327</v>
      </c>
      <c r="C296" t="s">
        <v>15</v>
      </c>
      <c r="D296" s="4">
        <v>11502</v>
      </c>
      <c r="E296" t="s">
        <v>330</v>
      </c>
      <c r="L296" s="1"/>
      <c r="M296" s="1"/>
      <c r="N296" s="1"/>
      <c r="O296" s="1"/>
      <c r="P296" s="1">
        <v>723021</v>
      </c>
      <c r="Q296" s="1">
        <v>830000</v>
      </c>
      <c r="R296" s="1">
        <v>1030000</v>
      </c>
      <c r="S296" s="1">
        <v>1040000</v>
      </c>
      <c r="T296" s="1">
        <v>960000</v>
      </c>
      <c r="U296" s="1">
        <v>1094000</v>
      </c>
      <c r="V296" s="1">
        <v>1158294</v>
      </c>
      <c r="W296" s="1">
        <v>1094000</v>
      </c>
      <c r="X296" s="1"/>
      <c r="Y296" s="1"/>
    </row>
    <row r="297" spans="1:25" x14ac:dyDescent="0.4">
      <c r="A297" s="4">
        <v>402</v>
      </c>
      <c r="B297" t="s">
        <v>327</v>
      </c>
      <c r="C297" t="s">
        <v>15</v>
      </c>
      <c r="D297" t="s">
        <v>309</v>
      </c>
      <c r="E297" t="s">
        <v>310</v>
      </c>
      <c r="L297" s="1"/>
      <c r="M297" s="1"/>
      <c r="N297" s="1"/>
      <c r="O297" s="1"/>
      <c r="P297" s="1"/>
      <c r="Q297" s="1"/>
      <c r="R297" s="1"/>
      <c r="X297" s="1"/>
      <c r="Y297" s="1"/>
    </row>
    <row r="298" spans="1:25" x14ac:dyDescent="0.4">
      <c r="A298" s="4">
        <v>402</v>
      </c>
      <c r="B298" t="s">
        <v>327</v>
      </c>
      <c r="C298" t="s">
        <v>15</v>
      </c>
      <c r="D298" t="s">
        <v>174</v>
      </c>
      <c r="E298" t="s">
        <v>175</v>
      </c>
      <c r="L298" s="1">
        <v>15000</v>
      </c>
      <c r="M298" s="1">
        <v>15000</v>
      </c>
      <c r="N298" s="1"/>
      <c r="O298" s="1"/>
      <c r="P298" s="1"/>
      <c r="Q298" s="1"/>
      <c r="R298" s="1"/>
      <c r="T298" s="1"/>
      <c r="V298">
        <v>4963</v>
      </c>
      <c r="X298" s="1"/>
      <c r="Y298" s="1"/>
    </row>
    <row r="299" spans="1:25" x14ac:dyDescent="0.4">
      <c r="A299" s="4">
        <v>402</v>
      </c>
      <c r="B299" t="s">
        <v>327</v>
      </c>
      <c r="C299" t="s">
        <v>15</v>
      </c>
      <c r="D299" s="4">
        <v>11650</v>
      </c>
      <c r="E299" t="s">
        <v>331</v>
      </c>
      <c r="L299" s="1"/>
      <c r="M299" s="1"/>
      <c r="N299" s="1"/>
      <c r="O299" s="1">
        <v>92000</v>
      </c>
      <c r="P299" s="1">
        <v>136492</v>
      </c>
      <c r="Q299" s="1">
        <v>122000</v>
      </c>
      <c r="R299" s="1">
        <v>122000</v>
      </c>
      <c r="S299" s="1">
        <v>100000</v>
      </c>
      <c r="T299" s="1">
        <v>50000</v>
      </c>
      <c r="U299" s="1">
        <v>50000</v>
      </c>
      <c r="V299" s="1">
        <v>6000</v>
      </c>
      <c r="W299" s="1">
        <v>50000</v>
      </c>
      <c r="X299" s="1"/>
      <c r="Y299" s="1"/>
    </row>
    <row r="300" spans="1:25" x14ac:dyDescent="0.4">
      <c r="A300" s="4">
        <v>402</v>
      </c>
      <c r="B300" t="s">
        <v>327</v>
      </c>
      <c r="C300" t="s">
        <v>15</v>
      </c>
      <c r="D300" t="s">
        <v>177</v>
      </c>
      <c r="E300" t="s">
        <v>178</v>
      </c>
      <c r="L300" s="1"/>
      <c r="M300" s="1"/>
      <c r="N300" s="1"/>
      <c r="O300" s="1">
        <v>24122</v>
      </c>
      <c r="P300" s="1">
        <v>7386</v>
      </c>
      <c r="Q300" s="1">
        <v>80000</v>
      </c>
      <c r="R300" s="1">
        <v>80000</v>
      </c>
      <c r="S300" s="1">
        <v>78000</v>
      </c>
      <c r="T300" s="1">
        <v>150000</v>
      </c>
      <c r="U300" s="1">
        <v>144000</v>
      </c>
      <c r="V300" s="1">
        <v>136351</v>
      </c>
      <c r="W300" s="1">
        <v>144000</v>
      </c>
      <c r="X300" s="1"/>
      <c r="Y300" s="1"/>
    </row>
    <row r="301" spans="1:25" x14ac:dyDescent="0.4">
      <c r="A301" s="4">
        <v>402</v>
      </c>
      <c r="B301" t="s">
        <v>327</v>
      </c>
      <c r="C301" t="s">
        <v>15</v>
      </c>
      <c r="D301" t="s">
        <v>179</v>
      </c>
      <c r="E301" t="s">
        <v>180</v>
      </c>
      <c r="L301" s="1"/>
      <c r="M301" s="1"/>
      <c r="N301" s="1"/>
      <c r="O301" s="1">
        <v>-2244</v>
      </c>
      <c r="P301" s="1">
        <v>-227</v>
      </c>
      <c r="Q301" s="1"/>
      <c r="X301" s="1"/>
      <c r="Y301" s="1"/>
    </row>
    <row r="302" spans="1:25" x14ac:dyDescent="0.4">
      <c r="A302" s="4">
        <v>402</v>
      </c>
      <c r="B302" t="s">
        <v>327</v>
      </c>
      <c r="C302" t="s">
        <v>15</v>
      </c>
      <c r="D302" s="4">
        <v>11900</v>
      </c>
      <c r="E302" t="s">
        <v>244</v>
      </c>
      <c r="L302" s="1">
        <v>25000</v>
      </c>
      <c r="M302" s="1">
        <v>25000</v>
      </c>
      <c r="N302" s="1"/>
      <c r="O302" s="1"/>
      <c r="P302" s="1"/>
      <c r="Q302" s="1"/>
      <c r="X302" s="1"/>
      <c r="Y302" s="1"/>
    </row>
    <row r="303" spans="1:25" x14ac:dyDescent="0.4">
      <c r="A303" s="4">
        <v>402</v>
      </c>
      <c r="B303" t="s">
        <v>327</v>
      </c>
      <c r="C303" t="s">
        <v>15</v>
      </c>
      <c r="D303" s="4">
        <v>11951</v>
      </c>
      <c r="E303" t="s">
        <v>184</v>
      </c>
      <c r="L303" s="1"/>
      <c r="M303" s="1"/>
      <c r="N303" s="1"/>
      <c r="O303" s="1">
        <v>146</v>
      </c>
      <c r="P303" s="1"/>
      <c r="Q303" s="1"/>
      <c r="X303" s="1"/>
      <c r="Y303" s="1"/>
    </row>
    <row r="304" spans="1:25" x14ac:dyDescent="0.4">
      <c r="A304" s="4">
        <v>402</v>
      </c>
      <c r="B304" t="s">
        <v>327</v>
      </c>
      <c r="C304" t="s">
        <v>15</v>
      </c>
      <c r="D304" t="s">
        <v>185</v>
      </c>
      <c r="E304" t="s">
        <v>186</v>
      </c>
      <c r="L304" s="1"/>
      <c r="M304" s="1"/>
      <c r="N304" s="1"/>
      <c r="O304" s="1">
        <v>7586</v>
      </c>
      <c r="P304" s="1"/>
      <c r="Q304" s="1"/>
      <c r="R304" s="1"/>
      <c r="X304" s="1"/>
      <c r="Y304" s="1"/>
    </row>
    <row r="305" spans="1:25" x14ac:dyDescent="0.4">
      <c r="A305" s="4">
        <v>402</v>
      </c>
      <c r="B305" t="s">
        <v>327</v>
      </c>
      <c r="C305" t="s">
        <v>15</v>
      </c>
      <c r="D305" s="4">
        <v>12100</v>
      </c>
      <c r="E305" t="s">
        <v>332</v>
      </c>
      <c r="L305" s="1"/>
      <c r="M305" s="1"/>
      <c r="N305" s="1"/>
      <c r="O305" s="1">
        <v>2289</v>
      </c>
      <c r="P305" s="1"/>
      <c r="Q305" s="1"/>
      <c r="R305" s="1"/>
      <c r="X305" s="1"/>
      <c r="Y305" s="1"/>
    </row>
    <row r="306" spans="1:25" x14ac:dyDescent="0.4">
      <c r="A306" s="4">
        <v>402</v>
      </c>
      <c r="B306" t="s">
        <v>327</v>
      </c>
      <c r="C306" t="s">
        <v>15</v>
      </c>
      <c r="D306" t="s">
        <v>193</v>
      </c>
      <c r="E306" t="s">
        <v>253</v>
      </c>
      <c r="L306" s="1">
        <v>127000</v>
      </c>
      <c r="M306" s="1">
        <v>127000</v>
      </c>
      <c r="N306" s="1"/>
      <c r="O306" s="1"/>
      <c r="P306" s="1"/>
      <c r="Q306" s="1"/>
      <c r="R306" s="1"/>
      <c r="X306" s="1"/>
      <c r="Y306" s="1"/>
    </row>
    <row r="307" spans="1:25" x14ac:dyDescent="0.4">
      <c r="A307" s="4">
        <v>402</v>
      </c>
      <c r="B307" t="s">
        <v>327</v>
      </c>
      <c r="C307" t="s">
        <v>15</v>
      </c>
      <c r="D307" s="4">
        <v>13400</v>
      </c>
      <c r="E307" t="s">
        <v>70</v>
      </c>
      <c r="L307" s="1">
        <v>12000</v>
      </c>
      <c r="M307" s="1">
        <v>12000</v>
      </c>
      <c r="N307" s="1"/>
      <c r="O307" s="1">
        <v>24000</v>
      </c>
      <c r="P307" s="1"/>
      <c r="Q307" s="1"/>
      <c r="R307" s="1"/>
      <c r="X307" s="1"/>
      <c r="Y307" s="1"/>
    </row>
    <row r="308" spans="1:25" x14ac:dyDescent="0.4">
      <c r="A308" s="4">
        <v>402</v>
      </c>
      <c r="B308" t="s">
        <v>327</v>
      </c>
      <c r="C308" t="s">
        <v>15</v>
      </c>
      <c r="D308" s="4">
        <v>13500</v>
      </c>
      <c r="E308" t="s">
        <v>11</v>
      </c>
      <c r="L308" s="1">
        <v>6000</v>
      </c>
      <c r="M308" s="1">
        <v>6000</v>
      </c>
      <c r="N308" s="1"/>
      <c r="O308" s="1">
        <v>874</v>
      </c>
      <c r="P308" s="1"/>
      <c r="Q308" s="1"/>
      <c r="R308" s="1"/>
      <c r="X308" s="1"/>
      <c r="Y308" s="1"/>
    </row>
    <row r="309" spans="1:25" x14ac:dyDescent="0.4">
      <c r="A309" s="4">
        <v>402</v>
      </c>
      <c r="B309" t="s">
        <v>327</v>
      </c>
      <c r="C309" t="s">
        <v>15</v>
      </c>
      <c r="D309" t="s">
        <v>198</v>
      </c>
      <c r="E309" t="s">
        <v>12</v>
      </c>
      <c r="L309" s="1">
        <v>186000</v>
      </c>
      <c r="M309" s="1">
        <v>186000</v>
      </c>
      <c r="N309" s="1"/>
      <c r="O309" s="1">
        <v>67434</v>
      </c>
      <c r="P309" s="1">
        <v>119829</v>
      </c>
      <c r="Q309" s="1">
        <v>50000</v>
      </c>
      <c r="R309" s="1">
        <v>50000</v>
      </c>
      <c r="S309" s="1">
        <v>90000</v>
      </c>
      <c r="T309" s="1">
        <v>43000</v>
      </c>
      <c r="U309" s="1">
        <v>55000</v>
      </c>
      <c r="V309" s="1">
        <v>43564</v>
      </c>
      <c r="W309" s="1">
        <v>55000</v>
      </c>
      <c r="X309" s="1"/>
      <c r="Y309" s="1"/>
    </row>
    <row r="310" spans="1:25" x14ac:dyDescent="0.4">
      <c r="A310" s="4">
        <v>402</v>
      </c>
      <c r="B310" t="s">
        <v>327</v>
      </c>
      <c r="C310" t="s">
        <v>15</v>
      </c>
      <c r="D310" s="4">
        <v>14700</v>
      </c>
      <c r="E310" t="s">
        <v>333</v>
      </c>
      <c r="L310" s="1"/>
      <c r="M310" s="1"/>
      <c r="N310" s="1"/>
      <c r="O310" s="1"/>
      <c r="P310" s="1"/>
      <c r="Q310" s="1">
        <v>16000</v>
      </c>
      <c r="R310" s="1">
        <v>16000</v>
      </c>
      <c r="S310" s="1">
        <v>12000</v>
      </c>
      <c r="T310" s="1"/>
      <c r="X310" s="1"/>
      <c r="Y310" s="1"/>
    </row>
    <row r="311" spans="1:25" x14ac:dyDescent="0.4">
      <c r="A311" s="4">
        <v>402</v>
      </c>
      <c r="B311" t="s">
        <v>327</v>
      </c>
      <c r="C311" t="s">
        <v>15</v>
      </c>
      <c r="D311" s="4">
        <v>15004</v>
      </c>
      <c r="E311" t="s">
        <v>33</v>
      </c>
      <c r="L311" s="1"/>
      <c r="M311" s="1"/>
      <c r="N311" s="1"/>
      <c r="O311" s="1"/>
      <c r="P311" s="1"/>
      <c r="Q311" s="1"/>
      <c r="R311" s="1"/>
      <c r="S311" s="1"/>
      <c r="T311" s="1"/>
      <c r="U311">
        <v>15000</v>
      </c>
      <c r="W311">
        <v>15000</v>
      </c>
      <c r="X311" s="1"/>
      <c r="Y311" s="1"/>
    </row>
    <row r="312" spans="1:25" x14ac:dyDescent="0.4">
      <c r="A312" s="4">
        <v>402</v>
      </c>
      <c r="B312" t="s">
        <v>327</v>
      </c>
      <c r="C312" t="s">
        <v>15</v>
      </c>
      <c r="D312" s="4">
        <v>15400</v>
      </c>
      <c r="E312" t="s">
        <v>334</v>
      </c>
      <c r="L312" s="1"/>
      <c r="M312" s="1"/>
      <c r="N312" s="1"/>
      <c r="O312" s="1"/>
      <c r="P312" s="1"/>
      <c r="Q312" s="1"/>
      <c r="R312" s="1"/>
      <c r="X312" s="1"/>
      <c r="Y312" s="1"/>
    </row>
    <row r="313" spans="1:25" x14ac:dyDescent="0.4">
      <c r="A313" s="6"/>
      <c r="B313" s="2" t="s">
        <v>15</v>
      </c>
      <c r="C313" s="2"/>
      <c r="D313" s="2"/>
      <c r="E313" s="2"/>
      <c r="F313" s="2"/>
      <c r="G313" s="2"/>
      <c r="H313" s="2"/>
      <c r="I313" s="2"/>
      <c r="J313" s="2"/>
      <c r="K313" s="2"/>
      <c r="L313" s="3">
        <f>SUM(L277:L310)</f>
        <v>3582000</v>
      </c>
      <c r="M313" s="3">
        <f>SUM(M277:M310)</f>
        <v>3582000</v>
      </c>
      <c r="N313" s="3"/>
      <c r="O313" s="3">
        <f>SUM(O277:O310)</f>
        <v>2367084</v>
      </c>
      <c r="P313" s="3">
        <f>SUM(P277:P312)</f>
        <v>558996</v>
      </c>
      <c r="Q313" s="3">
        <f>SUM(Q277:Q312)</f>
        <v>1300000</v>
      </c>
      <c r="R313" s="3">
        <f>SUM(R286:R312)</f>
        <v>1500000</v>
      </c>
      <c r="S313" s="3">
        <f>SUM(S277:S312)</f>
        <v>1498000</v>
      </c>
      <c r="T313" s="3">
        <f>SUM(T277:T312)</f>
        <v>1476000</v>
      </c>
      <c r="U313" s="3">
        <f>SUM(U277:U312)</f>
        <v>1606500</v>
      </c>
      <c r="V313" s="3">
        <f>SUM(V277:V312)</f>
        <v>1676273</v>
      </c>
      <c r="W313" s="3">
        <f>SUM(W276:W312)</f>
        <v>1606500</v>
      </c>
      <c r="X313" s="1"/>
      <c r="Y313" s="1"/>
    </row>
    <row r="314" spans="1:25" x14ac:dyDescent="0.4">
      <c r="A314" s="4"/>
      <c r="L314" s="1"/>
      <c r="M314" s="1"/>
      <c r="N314" s="1"/>
      <c r="O314" s="1"/>
      <c r="P314" s="1"/>
      <c r="Q314" s="1"/>
      <c r="R314" s="1"/>
      <c r="X314" s="1"/>
      <c r="Y314" s="1"/>
    </row>
    <row r="315" spans="1:25" x14ac:dyDescent="0.4">
      <c r="A315" s="4">
        <v>402</v>
      </c>
      <c r="B315" t="s">
        <v>327</v>
      </c>
      <c r="C315" t="s">
        <v>27</v>
      </c>
      <c r="D315" s="4">
        <v>16100</v>
      </c>
      <c r="E315" t="s">
        <v>335</v>
      </c>
      <c r="L315" s="1"/>
      <c r="M315" s="1"/>
      <c r="N315" s="1"/>
      <c r="O315" s="1">
        <v>2700</v>
      </c>
      <c r="P315" s="1"/>
      <c r="Q315" s="1">
        <v>-30000</v>
      </c>
      <c r="R315" s="1">
        <v>-30000</v>
      </c>
      <c r="S315" s="1">
        <v>-30000</v>
      </c>
      <c r="T315" s="1"/>
      <c r="U315" s="1">
        <v>-1212500</v>
      </c>
      <c r="V315" s="1">
        <v>-1173935</v>
      </c>
      <c r="W315" s="1">
        <v>-1212500</v>
      </c>
      <c r="X315" s="1"/>
      <c r="Y315" s="1"/>
    </row>
    <row r="316" spans="1:25" x14ac:dyDescent="0.4">
      <c r="A316" s="4">
        <v>402</v>
      </c>
      <c r="B316" t="s">
        <v>327</v>
      </c>
      <c r="C316" t="s">
        <v>27</v>
      </c>
      <c r="D316" s="4">
        <v>16101</v>
      </c>
      <c r="E316" t="s">
        <v>60</v>
      </c>
      <c r="L316" s="1">
        <v>-1110000</v>
      </c>
      <c r="M316" s="1">
        <v>-1110000</v>
      </c>
      <c r="N316" s="1"/>
      <c r="O316" s="1">
        <v>-587384</v>
      </c>
      <c r="P316" s="1">
        <v>-819041</v>
      </c>
      <c r="Q316" s="1">
        <v>-824700</v>
      </c>
      <c r="R316" s="28">
        <v>-1034700</v>
      </c>
      <c r="S316" s="1">
        <v>-1127500</v>
      </c>
      <c r="T316" s="1">
        <v>-1009500</v>
      </c>
      <c r="U316" s="1">
        <v>-24000</v>
      </c>
      <c r="V316" s="1"/>
      <c r="W316" s="1">
        <v>-24000</v>
      </c>
      <c r="X316" s="1"/>
      <c r="Y316" s="1"/>
    </row>
    <row r="317" spans="1:25" x14ac:dyDescent="0.4">
      <c r="A317" s="4">
        <v>402</v>
      </c>
      <c r="B317" t="s">
        <v>327</v>
      </c>
      <c r="C317" t="s">
        <v>27</v>
      </c>
      <c r="D317" s="4">
        <v>16200</v>
      </c>
      <c r="E317" t="s">
        <v>336</v>
      </c>
      <c r="L317" s="1">
        <v>-38000</v>
      </c>
      <c r="M317" s="1">
        <v>-38000</v>
      </c>
      <c r="N317" s="1"/>
      <c r="O317" s="1">
        <v>-24000</v>
      </c>
      <c r="P317" s="1">
        <v>-18925</v>
      </c>
      <c r="Q317" s="1">
        <v>-20000</v>
      </c>
      <c r="R317" s="1">
        <v>-20000</v>
      </c>
      <c r="S317" s="1">
        <v>-30000</v>
      </c>
      <c r="T317" s="1">
        <v>-30000</v>
      </c>
      <c r="U317" s="1">
        <v>-25000</v>
      </c>
      <c r="V317" s="1">
        <v>-46572</v>
      </c>
      <c r="W317" s="1">
        <v>-25000</v>
      </c>
      <c r="X317" s="1"/>
      <c r="Y317" s="1"/>
    </row>
    <row r="318" spans="1:25" x14ac:dyDescent="0.4">
      <c r="A318" s="4">
        <v>402</v>
      </c>
      <c r="B318" t="s">
        <v>327</v>
      </c>
      <c r="C318" t="s">
        <v>27</v>
      </c>
      <c r="D318" s="4">
        <v>17290</v>
      </c>
      <c r="E318" t="s">
        <v>337</v>
      </c>
      <c r="L318" s="1">
        <v>-186000</v>
      </c>
      <c r="M318" s="1">
        <v>-186000</v>
      </c>
      <c r="N318" s="1"/>
      <c r="O318" s="1">
        <v>-67434</v>
      </c>
      <c r="P318" s="1">
        <v>-119829</v>
      </c>
      <c r="Q318" s="1">
        <v>-50000</v>
      </c>
      <c r="R318" s="1">
        <v>-50000</v>
      </c>
      <c r="S318" s="1">
        <v>-90000</v>
      </c>
      <c r="T318" s="1">
        <v>-43000</v>
      </c>
      <c r="U318" s="1">
        <v>-55000</v>
      </c>
      <c r="V318" s="1">
        <v>-43566</v>
      </c>
      <c r="W318" s="1">
        <v>-55000</v>
      </c>
      <c r="X318" s="1"/>
      <c r="Y318" s="1"/>
    </row>
    <row r="319" spans="1:25" x14ac:dyDescent="0.4">
      <c r="A319" s="4">
        <v>402</v>
      </c>
      <c r="B319" s="30" t="s">
        <v>327</v>
      </c>
      <c r="C319" s="30" t="s">
        <v>27</v>
      </c>
      <c r="D319" s="31">
        <v>17400</v>
      </c>
      <c r="E319" s="30" t="s">
        <v>338</v>
      </c>
      <c r="F319" s="30"/>
      <c r="G319" s="30"/>
      <c r="H319" s="30"/>
      <c r="I319" s="30"/>
      <c r="J319" s="30"/>
      <c r="K319" s="30"/>
      <c r="L319" s="28">
        <v>-77000</v>
      </c>
      <c r="M319" s="28">
        <v>-77000</v>
      </c>
      <c r="N319" s="28"/>
      <c r="O319" s="28"/>
      <c r="P319" s="28"/>
      <c r="Q319" s="28"/>
      <c r="R319" s="28"/>
      <c r="V319" s="1"/>
      <c r="X319" s="1"/>
      <c r="Y319" s="1"/>
    </row>
    <row r="320" spans="1:25" x14ac:dyDescent="0.4">
      <c r="A320" s="4">
        <v>402</v>
      </c>
      <c r="B320" t="s">
        <v>327</v>
      </c>
      <c r="C320" t="s">
        <v>27</v>
      </c>
      <c r="D320" s="4">
        <v>17500</v>
      </c>
      <c r="E320" t="s">
        <v>213</v>
      </c>
      <c r="L320" s="1">
        <v>-6000</v>
      </c>
      <c r="M320" s="1">
        <v>-6000</v>
      </c>
      <c r="N320" s="1"/>
      <c r="O320" s="1"/>
      <c r="P320" s="1"/>
      <c r="Q320" s="1">
        <v>-6000</v>
      </c>
      <c r="R320" s="1">
        <v>-6000</v>
      </c>
      <c r="X320" s="1"/>
      <c r="Y320" s="1"/>
    </row>
    <row r="321" spans="1:25" x14ac:dyDescent="0.4">
      <c r="A321" s="4">
        <v>402</v>
      </c>
      <c r="B321" t="s">
        <v>327</v>
      </c>
      <c r="C321" t="s">
        <v>27</v>
      </c>
      <c r="D321" s="4">
        <v>17700</v>
      </c>
      <c r="E321" t="s">
        <v>52</v>
      </c>
      <c r="L321" s="1"/>
      <c r="M321" s="1"/>
      <c r="N321" s="1"/>
      <c r="O321" s="1">
        <v>-357</v>
      </c>
      <c r="P321" s="1">
        <v>17</v>
      </c>
      <c r="Q321" s="1"/>
      <c r="R321" s="1"/>
      <c r="X321" s="1"/>
      <c r="Y321" s="1"/>
    </row>
    <row r="322" spans="1:25" x14ac:dyDescent="0.4">
      <c r="A322" s="4">
        <v>402</v>
      </c>
      <c r="B322" t="s">
        <v>327</v>
      </c>
      <c r="C322" t="s">
        <v>27</v>
      </c>
      <c r="D322" s="4">
        <v>18050</v>
      </c>
      <c r="E322" t="s">
        <v>339</v>
      </c>
      <c r="I322" s="36"/>
      <c r="L322" s="1">
        <v>-695000</v>
      </c>
      <c r="M322" s="1">
        <v>-695000</v>
      </c>
      <c r="N322" s="1"/>
      <c r="O322" s="1">
        <v>-683740</v>
      </c>
      <c r="P322" s="1"/>
      <c r="Q322" s="1"/>
      <c r="R322" s="1"/>
      <c r="X322" s="1"/>
      <c r="Y322" s="1"/>
    </row>
    <row r="323" spans="1:25" x14ac:dyDescent="0.4">
      <c r="A323" s="4">
        <v>402</v>
      </c>
      <c r="B323" t="s">
        <v>327</v>
      </c>
      <c r="C323" t="s">
        <v>27</v>
      </c>
      <c r="D323" s="4">
        <v>18300</v>
      </c>
      <c r="E323" t="s">
        <v>23</v>
      </c>
      <c r="L323" s="1">
        <v>-1170000</v>
      </c>
      <c r="M323" s="1">
        <v>-1170000</v>
      </c>
      <c r="N323" s="1"/>
      <c r="O323" s="1">
        <v>-1170000</v>
      </c>
      <c r="P323" s="1"/>
      <c r="Q323" s="1"/>
      <c r="R323" s="1"/>
      <c r="X323" s="1"/>
      <c r="Y323" s="1"/>
    </row>
    <row r="324" spans="1:25" x14ac:dyDescent="0.4">
      <c r="A324" s="4">
        <v>402</v>
      </c>
      <c r="B324" t="s">
        <v>327</v>
      </c>
      <c r="C324" t="s">
        <v>27</v>
      </c>
      <c r="D324" s="4">
        <v>18700</v>
      </c>
      <c r="E324" t="s">
        <v>340</v>
      </c>
      <c r="L324" s="1">
        <v>-300000</v>
      </c>
      <c r="M324" s="1">
        <v>-300000</v>
      </c>
      <c r="N324" s="1"/>
      <c r="O324" s="1">
        <v>-137500</v>
      </c>
      <c r="P324" s="1">
        <v>-17620</v>
      </c>
      <c r="Q324" s="1">
        <v>-288000</v>
      </c>
      <c r="R324" s="1">
        <v>-288000</v>
      </c>
      <c r="S324" s="1">
        <v>-155000</v>
      </c>
      <c r="T324" s="1">
        <v>-328000</v>
      </c>
      <c r="U324" s="1">
        <v>-290000</v>
      </c>
      <c r="V324" s="1">
        <v>-63250</v>
      </c>
      <c r="W324" s="1">
        <v>-290000</v>
      </c>
      <c r="X324" s="1"/>
      <c r="Y324" s="1"/>
    </row>
    <row r="325" spans="1:25" x14ac:dyDescent="0.4">
      <c r="A325" s="4">
        <v>402</v>
      </c>
      <c r="B325" t="s">
        <v>327</v>
      </c>
      <c r="C325" t="s">
        <v>27</v>
      </c>
      <c r="D325" s="4">
        <v>19004</v>
      </c>
      <c r="E325" t="s">
        <v>341</v>
      </c>
      <c r="L325" s="1"/>
      <c r="M325" s="1"/>
      <c r="N325" s="1"/>
      <c r="O325" s="1"/>
      <c r="P325" s="1"/>
      <c r="Q325" s="1"/>
      <c r="R325" s="1"/>
      <c r="S325" s="1"/>
      <c r="T325" s="1"/>
      <c r="V325">
        <v>-71692</v>
      </c>
      <c r="X325" s="1"/>
      <c r="Y325" s="1"/>
    </row>
    <row r="326" spans="1:25" x14ac:dyDescent="0.4">
      <c r="A326" s="4">
        <v>402</v>
      </c>
      <c r="B326" t="s">
        <v>327</v>
      </c>
      <c r="C326" t="s">
        <v>27</v>
      </c>
      <c r="D326" s="4">
        <v>19500</v>
      </c>
      <c r="E326" t="s">
        <v>342</v>
      </c>
      <c r="L326" s="1"/>
      <c r="M326" s="1"/>
      <c r="N326" s="1"/>
      <c r="O326" s="1"/>
      <c r="P326" s="1"/>
      <c r="Q326" s="1">
        <v>-81300</v>
      </c>
      <c r="R326" s="1">
        <v>-71300</v>
      </c>
      <c r="S326" s="1">
        <v>-65500</v>
      </c>
      <c r="T326" s="1">
        <v>-65500</v>
      </c>
      <c r="U326" s="1"/>
      <c r="V326" s="1"/>
      <c r="X326" s="1"/>
      <c r="Y326" s="1"/>
    </row>
    <row r="327" spans="1:25" x14ac:dyDescent="0.4">
      <c r="A327" s="6"/>
      <c r="B327" s="2" t="s">
        <v>27</v>
      </c>
      <c r="C327" s="2"/>
      <c r="D327" s="2"/>
      <c r="E327" s="2"/>
      <c r="F327" s="2"/>
      <c r="G327" s="2"/>
      <c r="H327" s="2"/>
      <c r="I327" s="2"/>
      <c r="J327" s="2"/>
      <c r="K327" s="2"/>
      <c r="L327" s="3">
        <f>SUM(L315:L324)</f>
        <v>-3582000</v>
      </c>
      <c r="M327" s="3">
        <f>SUM(M315:M324)</f>
        <v>-3582000</v>
      </c>
      <c r="N327" s="3"/>
      <c r="O327" s="3">
        <f>SUM(O315:O324)</f>
        <v>-2667715</v>
      </c>
      <c r="P327" s="3">
        <f t="shared" ref="P327:W327" si="10">SUM(P315:P326)</f>
        <v>-975398</v>
      </c>
      <c r="Q327" s="3">
        <f t="shared" si="10"/>
        <v>-1300000</v>
      </c>
      <c r="R327" s="3">
        <f t="shared" si="10"/>
        <v>-1500000</v>
      </c>
      <c r="S327" s="3">
        <f t="shared" si="10"/>
        <v>-1498000</v>
      </c>
      <c r="T327" s="3">
        <f t="shared" si="10"/>
        <v>-1476000</v>
      </c>
      <c r="U327" s="3">
        <f t="shared" si="10"/>
        <v>-1606500</v>
      </c>
      <c r="V327" s="3">
        <f t="shared" si="10"/>
        <v>-1399015</v>
      </c>
      <c r="W327" s="3">
        <f t="shared" si="10"/>
        <v>-1606500</v>
      </c>
      <c r="X327" s="41"/>
      <c r="Y327" s="41"/>
    </row>
    <row r="328" spans="1:25" x14ac:dyDescent="0.4">
      <c r="A328" s="4"/>
      <c r="L328" s="1"/>
      <c r="M328" s="1"/>
      <c r="N328" s="1"/>
      <c r="O328" s="1"/>
      <c r="P328" s="1"/>
      <c r="Q328" s="1"/>
      <c r="R328" s="9"/>
      <c r="X328" s="1"/>
      <c r="Y328" s="1"/>
    </row>
    <row r="329" spans="1:25" x14ac:dyDescent="0.4">
      <c r="A329" t="s">
        <v>343</v>
      </c>
      <c r="B329" t="s">
        <v>344</v>
      </c>
      <c r="C329" t="s">
        <v>15</v>
      </c>
      <c r="D329" t="s">
        <v>135</v>
      </c>
      <c r="E329" t="s">
        <v>136</v>
      </c>
      <c r="L329" s="1">
        <v>1645000</v>
      </c>
      <c r="M329" s="1">
        <v>1590000</v>
      </c>
      <c r="N329" s="1"/>
      <c r="O329" s="1">
        <v>1052658</v>
      </c>
      <c r="P329" s="1">
        <v>1312083</v>
      </c>
      <c r="Q329" s="1">
        <v>1714900</v>
      </c>
      <c r="R329" s="1">
        <v>1714900</v>
      </c>
      <c r="S329" s="1">
        <v>1550000</v>
      </c>
      <c r="T329" s="1">
        <v>1450000</v>
      </c>
      <c r="U329" s="1">
        <v>1555000</v>
      </c>
      <c r="V329" s="1">
        <v>1619157</v>
      </c>
      <c r="W329" s="1">
        <v>1600000</v>
      </c>
      <c r="X329" s="1">
        <v>1945000</v>
      </c>
      <c r="Y329" s="1"/>
    </row>
    <row r="330" spans="1:25" x14ac:dyDescent="0.4">
      <c r="A330" t="s">
        <v>343</v>
      </c>
      <c r="B330" t="s">
        <v>344</v>
      </c>
      <c r="C330" t="s">
        <v>15</v>
      </c>
      <c r="D330" t="s">
        <v>138</v>
      </c>
      <c r="E330" t="s">
        <v>139</v>
      </c>
      <c r="L330" s="1">
        <v>15000</v>
      </c>
      <c r="M330" s="1">
        <v>15000</v>
      </c>
      <c r="N330" s="1"/>
      <c r="O330" s="1">
        <v>10980</v>
      </c>
      <c r="P330" s="1">
        <v>20657</v>
      </c>
      <c r="Q330" s="1">
        <v>11000</v>
      </c>
      <c r="R330" s="1">
        <v>11000</v>
      </c>
      <c r="S330" s="1">
        <v>15000</v>
      </c>
      <c r="T330" s="1">
        <v>12000</v>
      </c>
      <c r="U330" s="1">
        <v>25000</v>
      </c>
      <c r="V330" s="1">
        <v>19112</v>
      </c>
      <c r="W330" s="1">
        <v>25000</v>
      </c>
      <c r="X330" s="1">
        <v>20000</v>
      </c>
    </row>
    <row r="331" spans="1:25" x14ac:dyDescent="0.4">
      <c r="A331" s="4">
        <v>403</v>
      </c>
      <c r="B331" t="s">
        <v>344</v>
      </c>
      <c r="C331" t="s">
        <v>15</v>
      </c>
      <c r="D331" s="4">
        <v>10200</v>
      </c>
      <c r="E331" t="s">
        <v>231</v>
      </c>
      <c r="L331" s="1"/>
      <c r="M331" s="1"/>
      <c r="N331" s="1"/>
      <c r="O331" s="1"/>
      <c r="P331" s="1"/>
      <c r="Q331" s="1"/>
      <c r="R331" s="1"/>
      <c r="S331" s="1"/>
      <c r="T331" s="1">
        <v>9000</v>
      </c>
      <c r="U331" s="1"/>
      <c r="V331" s="1"/>
    </row>
    <row r="332" spans="1:25" x14ac:dyDescent="0.4">
      <c r="A332" t="s">
        <v>343</v>
      </c>
      <c r="B332" t="s">
        <v>344</v>
      </c>
      <c r="C332" t="s">
        <v>15</v>
      </c>
      <c r="D332" t="s">
        <v>142</v>
      </c>
      <c r="E332" t="s">
        <v>143</v>
      </c>
      <c r="L332" s="1">
        <v>0</v>
      </c>
      <c r="M332" s="1">
        <v>0</v>
      </c>
      <c r="N332" s="1"/>
      <c r="O332" s="1">
        <v>25137</v>
      </c>
      <c r="P332" s="1">
        <v>12240</v>
      </c>
      <c r="Q332" s="1">
        <v>30000</v>
      </c>
      <c r="R332" s="1">
        <v>30000</v>
      </c>
      <c r="S332" s="1">
        <v>20000</v>
      </c>
      <c r="T332" s="1">
        <v>10000</v>
      </c>
      <c r="U332" s="1">
        <v>15000</v>
      </c>
      <c r="V332" s="1">
        <v>11616</v>
      </c>
      <c r="W332" s="1">
        <v>15000</v>
      </c>
    </row>
    <row r="333" spans="1:25" x14ac:dyDescent="0.4">
      <c r="A333" t="s">
        <v>343</v>
      </c>
      <c r="B333" t="s">
        <v>344</v>
      </c>
      <c r="C333" t="s">
        <v>15</v>
      </c>
      <c r="D333" t="s">
        <v>146</v>
      </c>
      <c r="E333" t="s">
        <v>147</v>
      </c>
      <c r="L333" s="1">
        <v>300000</v>
      </c>
      <c r="M333" s="1">
        <v>300000</v>
      </c>
      <c r="N333" s="1"/>
      <c r="O333" s="1">
        <v>153670</v>
      </c>
      <c r="P333" s="1">
        <v>202463</v>
      </c>
      <c r="Q333" s="1">
        <v>312500</v>
      </c>
      <c r="R333" s="1">
        <v>312500</v>
      </c>
      <c r="S333" s="1">
        <v>280000</v>
      </c>
      <c r="T333" s="1">
        <v>270000</v>
      </c>
      <c r="U333" s="1">
        <v>373000</v>
      </c>
      <c r="V333" s="1">
        <v>365057</v>
      </c>
      <c r="W333" s="1">
        <v>385000</v>
      </c>
      <c r="X333" s="1">
        <v>410000</v>
      </c>
    </row>
    <row r="334" spans="1:25" x14ac:dyDescent="0.4">
      <c r="A334" t="s">
        <v>343</v>
      </c>
      <c r="B334" t="s">
        <v>344</v>
      </c>
      <c r="C334" t="s">
        <v>15</v>
      </c>
      <c r="D334" t="s">
        <v>148</v>
      </c>
      <c r="E334" t="s">
        <v>149</v>
      </c>
      <c r="L334" s="1">
        <v>4000</v>
      </c>
      <c r="M334" s="1">
        <v>4000</v>
      </c>
      <c r="N334" s="1"/>
      <c r="O334" s="1">
        <v>5160</v>
      </c>
      <c r="P334" s="1">
        <v>4645</v>
      </c>
      <c r="Q334" s="1">
        <v>6000</v>
      </c>
      <c r="R334" s="1">
        <v>6000</v>
      </c>
      <c r="S334" s="1">
        <v>6000</v>
      </c>
      <c r="T334" s="1">
        <v>6000</v>
      </c>
      <c r="U334" s="1">
        <v>7000</v>
      </c>
      <c r="V334" s="1">
        <v>4950</v>
      </c>
      <c r="W334" s="1">
        <v>7000</v>
      </c>
      <c r="X334" s="1">
        <v>7000</v>
      </c>
    </row>
    <row r="335" spans="1:25" x14ac:dyDescent="0.4">
      <c r="A335" t="s">
        <v>343</v>
      </c>
      <c r="B335" t="s">
        <v>344</v>
      </c>
      <c r="C335" t="s">
        <v>15</v>
      </c>
      <c r="D335" t="s">
        <v>150</v>
      </c>
      <c r="E335" t="s">
        <v>151</v>
      </c>
      <c r="L335" s="1">
        <v>276000</v>
      </c>
      <c r="M335" s="1">
        <v>270000</v>
      </c>
      <c r="N335" s="1"/>
      <c r="O335" s="1">
        <v>164689</v>
      </c>
      <c r="P335" s="1">
        <v>215119</v>
      </c>
      <c r="Q335" s="1">
        <v>277500</v>
      </c>
      <c r="R335" s="1">
        <v>277500</v>
      </c>
      <c r="S335" s="1">
        <v>255000</v>
      </c>
      <c r="T335" s="1">
        <v>255000</v>
      </c>
      <c r="U335" s="1">
        <v>272000</v>
      </c>
      <c r="V335" s="1">
        <v>280837</v>
      </c>
      <c r="W335" s="1">
        <v>280000</v>
      </c>
      <c r="X335" s="1">
        <v>335000</v>
      </c>
    </row>
    <row r="336" spans="1:25" x14ac:dyDescent="0.4">
      <c r="A336" t="s">
        <v>343</v>
      </c>
      <c r="B336" t="s">
        <v>344</v>
      </c>
      <c r="C336" t="s">
        <v>15</v>
      </c>
      <c r="D336" t="s">
        <v>154</v>
      </c>
      <c r="E336" t="s">
        <v>155</v>
      </c>
      <c r="L336" s="1">
        <v>12000</v>
      </c>
      <c r="M336" s="1">
        <v>12000</v>
      </c>
      <c r="N336" s="1"/>
      <c r="O336" s="1">
        <v>9359</v>
      </c>
      <c r="P336" s="1">
        <v>4271</v>
      </c>
      <c r="Q336" s="1">
        <v>10000</v>
      </c>
      <c r="R336" s="1">
        <v>10000</v>
      </c>
      <c r="S336" s="1">
        <v>11000</v>
      </c>
      <c r="T336" s="1">
        <v>5000</v>
      </c>
      <c r="U336" s="1">
        <v>5000</v>
      </c>
      <c r="V336" s="1"/>
      <c r="W336" s="1">
        <v>1000</v>
      </c>
      <c r="X336" s="1">
        <v>3000</v>
      </c>
    </row>
    <row r="337" spans="1:25" x14ac:dyDescent="0.4">
      <c r="A337" t="s">
        <v>343</v>
      </c>
      <c r="B337" t="s">
        <v>344</v>
      </c>
      <c r="C337" t="s">
        <v>15</v>
      </c>
      <c r="D337" t="s">
        <v>156</v>
      </c>
      <c r="E337" t="s">
        <v>157</v>
      </c>
      <c r="L337" s="1">
        <v>0</v>
      </c>
      <c r="M337" s="1">
        <v>0</v>
      </c>
      <c r="N337" s="1"/>
      <c r="O337" s="1">
        <v>2</v>
      </c>
      <c r="P337" s="1"/>
      <c r="Q337" s="1"/>
      <c r="V337" s="1">
        <v>350</v>
      </c>
    </row>
    <row r="338" spans="1:25" x14ac:dyDescent="0.4">
      <c r="A338" t="s">
        <v>343</v>
      </c>
      <c r="B338" t="s">
        <v>344</v>
      </c>
      <c r="C338" t="s">
        <v>15</v>
      </c>
      <c r="D338" t="s">
        <v>158</v>
      </c>
      <c r="E338" t="s">
        <v>159</v>
      </c>
      <c r="L338" s="1">
        <v>0</v>
      </c>
      <c r="M338" s="1">
        <v>0</v>
      </c>
      <c r="N338" s="1"/>
      <c r="O338" s="1">
        <v>891</v>
      </c>
      <c r="P338" s="1"/>
      <c r="Q338" s="1"/>
    </row>
    <row r="339" spans="1:25" x14ac:dyDescent="0.4">
      <c r="A339" s="4">
        <v>403</v>
      </c>
      <c r="B339" t="s">
        <v>344</v>
      </c>
      <c r="C339" t="s">
        <v>15</v>
      </c>
      <c r="D339" s="4">
        <v>11205</v>
      </c>
      <c r="E339" t="s">
        <v>345</v>
      </c>
      <c r="L339" s="1"/>
      <c r="M339" s="1"/>
      <c r="N339" s="1"/>
      <c r="O339" s="1"/>
      <c r="P339" s="1"/>
      <c r="Q339" s="1"/>
      <c r="T339" s="1">
        <v>1500</v>
      </c>
      <c r="V339" s="1">
        <v>5813</v>
      </c>
      <c r="W339" s="1">
        <v>8000</v>
      </c>
      <c r="X339" s="1">
        <v>1000</v>
      </c>
    </row>
    <row r="340" spans="1:25" x14ac:dyDescent="0.4">
      <c r="A340" t="s">
        <v>343</v>
      </c>
      <c r="B340" t="s">
        <v>344</v>
      </c>
      <c r="C340" t="s">
        <v>15</v>
      </c>
      <c r="D340" s="4">
        <v>11206</v>
      </c>
      <c r="E340" t="s">
        <v>163</v>
      </c>
      <c r="L340" s="1">
        <v>1000</v>
      </c>
      <c r="M340" s="1">
        <v>1000</v>
      </c>
      <c r="N340" s="1"/>
      <c r="O340" s="1">
        <v>0</v>
      </c>
      <c r="P340" s="1"/>
      <c r="Q340" s="1">
        <v>1000</v>
      </c>
      <c r="R340" s="1">
        <v>1000</v>
      </c>
      <c r="S340" s="1">
        <v>1500</v>
      </c>
      <c r="T340" s="1"/>
      <c r="U340" s="1">
        <v>1500</v>
      </c>
      <c r="V340" s="1">
        <v>-6685</v>
      </c>
    </row>
    <row r="341" spans="1:25" x14ac:dyDescent="0.4">
      <c r="A341" t="s">
        <v>343</v>
      </c>
      <c r="B341" t="s">
        <v>344</v>
      </c>
      <c r="C341" t="s">
        <v>15</v>
      </c>
      <c r="D341" t="s">
        <v>167</v>
      </c>
      <c r="E341" t="s">
        <v>168</v>
      </c>
      <c r="L341" s="1">
        <v>4000</v>
      </c>
      <c r="M341" s="1">
        <v>4000</v>
      </c>
      <c r="N341" s="1"/>
      <c r="O341" s="1">
        <v>-10426</v>
      </c>
      <c r="P341" s="1">
        <v>-8784</v>
      </c>
      <c r="Q341" s="1"/>
      <c r="R341" s="1">
        <v>0</v>
      </c>
      <c r="V341" s="1">
        <v>-7438</v>
      </c>
    </row>
    <row r="342" spans="1:25" x14ac:dyDescent="0.4">
      <c r="A342" t="s">
        <v>343</v>
      </c>
      <c r="B342" t="s">
        <v>344</v>
      </c>
      <c r="C342" t="s">
        <v>15</v>
      </c>
      <c r="D342" t="s">
        <v>170</v>
      </c>
      <c r="E342" t="s">
        <v>171</v>
      </c>
      <c r="L342" s="1">
        <v>4000</v>
      </c>
      <c r="M342" s="1">
        <v>4000</v>
      </c>
      <c r="N342" s="1"/>
      <c r="O342" s="1">
        <v>2650</v>
      </c>
      <c r="P342" s="1"/>
      <c r="Q342" s="1">
        <v>3000</v>
      </c>
      <c r="R342" s="1">
        <v>3000</v>
      </c>
      <c r="S342" s="1">
        <v>4000</v>
      </c>
      <c r="T342" s="1">
        <v>35500</v>
      </c>
      <c r="U342" s="1">
        <v>15000</v>
      </c>
      <c r="V342" s="1"/>
      <c r="W342" s="1">
        <v>4000</v>
      </c>
      <c r="X342" s="1">
        <v>15000</v>
      </c>
    </row>
    <row r="343" spans="1:25" x14ac:dyDescent="0.4">
      <c r="A343" t="s">
        <v>343</v>
      </c>
      <c r="B343" t="s">
        <v>344</v>
      </c>
      <c r="C343" t="s">
        <v>15</v>
      </c>
      <c r="D343" t="s">
        <v>172</v>
      </c>
      <c r="E343" t="s">
        <v>173</v>
      </c>
      <c r="L343" s="1">
        <v>10000</v>
      </c>
      <c r="M343" s="1">
        <v>10000</v>
      </c>
      <c r="N343" s="1"/>
      <c r="O343" s="1">
        <v>0</v>
      </c>
      <c r="P343" s="1">
        <v>1700</v>
      </c>
      <c r="Q343" s="1"/>
      <c r="R343" s="1">
        <v>0</v>
      </c>
      <c r="T343" s="1">
        <v>4000</v>
      </c>
      <c r="U343" s="1">
        <v>3000</v>
      </c>
      <c r="V343" s="1">
        <v>2200</v>
      </c>
      <c r="W343" s="1">
        <v>3000</v>
      </c>
    </row>
    <row r="344" spans="1:25" x14ac:dyDescent="0.4">
      <c r="A344" t="s">
        <v>343</v>
      </c>
      <c r="B344" t="s">
        <v>344</v>
      </c>
      <c r="C344" t="s">
        <v>15</v>
      </c>
      <c r="D344" t="s">
        <v>309</v>
      </c>
      <c r="E344" t="s">
        <v>310</v>
      </c>
      <c r="L344" s="1">
        <v>3000</v>
      </c>
      <c r="M344" s="1">
        <v>3000</v>
      </c>
      <c r="N344" s="1"/>
      <c r="O344" s="1">
        <v>898</v>
      </c>
      <c r="P344" s="1"/>
      <c r="Q344" s="1">
        <v>2000</v>
      </c>
      <c r="R344" s="1">
        <v>2000</v>
      </c>
      <c r="S344" s="1">
        <v>3000</v>
      </c>
      <c r="T344" s="1"/>
      <c r="V344" s="1"/>
    </row>
    <row r="345" spans="1:25" x14ac:dyDescent="0.4">
      <c r="A345" t="s">
        <v>343</v>
      </c>
      <c r="B345" t="s">
        <v>344</v>
      </c>
      <c r="C345" t="s">
        <v>15</v>
      </c>
      <c r="D345" t="s">
        <v>174</v>
      </c>
      <c r="E345" t="s">
        <v>175</v>
      </c>
      <c r="L345" s="1">
        <v>0</v>
      </c>
      <c r="M345" s="1">
        <v>0</v>
      </c>
      <c r="N345" s="1"/>
      <c r="O345" s="1">
        <v>5290</v>
      </c>
      <c r="P345" s="1"/>
      <c r="Q345" s="1"/>
      <c r="R345" s="1">
        <v>0</v>
      </c>
      <c r="T345">
        <v>8000</v>
      </c>
    </row>
    <row r="346" spans="1:25" x14ac:dyDescent="0.4">
      <c r="A346" t="s">
        <v>343</v>
      </c>
      <c r="B346" t="s">
        <v>344</v>
      </c>
      <c r="C346" t="s">
        <v>15</v>
      </c>
      <c r="D346" t="s">
        <v>177</v>
      </c>
      <c r="E346" t="s">
        <v>178</v>
      </c>
      <c r="L346" s="1">
        <v>0</v>
      </c>
      <c r="M346" s="1">
        <v>0</v>
      </c>
      <c r="N346" s="1"/>
      <c r="O346" s="1">
        <v>263</v>
      </c>
      <c r="P346" s="1"/>
      <c r="Q346" s="1"/>
      <c r="V346" s="1">
        <v>2213</v>
      </c>
      <c r="W346">
        <v>3000</v>
      </c>
    </row>
    <row r="347" spans="1:25" x14ac:dyDescent="0.4">
      <c r="A347" t="s">
        <v>343</v>
      </c>
      <c r="B347" t="s">
        <v>344</v>
      </c>
      <c r="C347" t="s">
        <v>15</v>
      </c>
      <c r="D347" t="s">
        <v>179</v>
      </c>
      <c r="E347" t="s">
        <v>180</v>
      </c>
      <c r="L347" s="1">
        <v>0</v>
      </c>
      <c r="M347" s="1">
        <v>0</v>
      </c>
      <c r="N347" s="1"/>
      <c r="O347" s="1">
        <v>-5160</v>
      </c>
      <c r="P347" s="1">
        <v>-4645</v>
      </c>
      <c r="Q347" s="1"/>
      <c r="V347" s="1">
        <v>-4950</v>
      </c>
    </row>
    <row r="348" spans="1:25" x14ac:dyDescent="0.4">
      <c r="A348" t="s">
        <v>343</v>
      </c>
      <c r="B348" t="s">
        <v>344</v>
      </c>
      <c r="C348" t="s">
        <v>15</v>
      </c>
      <c r="D348" t="s">
        <v>185</v>
      </c>
      <c r="E348" t="s">
        <v>186</v>
      </c>
      <c r="L348" s="1">
        <v>2000</v>
      </c>
      <c r="M348" s="1">
        <v>2000</v>
      </c>
      <c r="N348" s="1"/>
      <c r="O348" s="1">
        <v>0</v>
      </c>
      <c r="P348" s="1"/>
      <c r="Q348" s="1">
        <v>5000</v>
      </c>
      <c r="R348" s="1">
        <v>5000</v>
      </c>
      <c r="S348" s="1">
        <v>6000</v>
      </c>
      <c r="T348" s="1">
        <v>6000</v>
      </c>
      <c r="U348" s="1">
        <v>0</v>
      </c>
      <c r="V348" s="1"/>
    </row>
    <row r="349" spans="1:25" x14ac:dyDescent="0.4">
      <c r="A349" t="s">
        <v>343</v>
      </c>
      <c r="B349" t="s">
        <v>344</v>
      </c>
      <c r="C349" t="s">
        <v>15</v>
      </c>
      <c r="D349" t="s">
        <v>193</v>
      </c>
      <c r="E349" t="s">
        <v>253</v>
      </c>
      <c r="L349" s="1">
        <v>0</v>
      </c>
      <c r="M349" s="1">
        <v>0</v>
      </c>
      <c r="N349" s="1"/>
      <c r="O349" s="1">
        <v>5000</v>
      </c>
      <c r="P349" s="1"/>
      <c r="Q349" s="1">
        <v>4000</v>
      </c>
      <c r="R349" s="1">
        <v>4000</v>
      </c>
      <c r="S349" s="1">
        <v>5000</v>
      </c>
      <c r="T349" s="1">
        <v>1000</v>
      </c>
      <c r="U349" s="1">
        <v>0</v>
      </c>
      <c r="V349" s="1"/>
    </row>
    <row r="350" spans="1:25" x14ac:dyDescent="0.4">
      <c r="A350" s="4">
        <v>403</v>
      </c>
      <c r="B350" t="s">
        <v>344</v>
      </c>
      <c r="C350" t="s">
        <v>15</v>
      </c>
      <c r="D350" s="4">
        <v>13500</v>
      </c>
      <c r="E350" t="s">
        <v>11</v>
      </c>
      <c r="L350" s="1"/>
      <c r="M350" s="1"/>
      <c r="N350" s="1"/>
      <c r="O350" s="1"/>
      <c r="P350" s="1"/>
      <c r="Q350" s="1"/>
      <c r="R350" s="1"/>
      <c r="S350" s="1"/>
      <c r="T350" s="1">
        <v>200000</v>
      </c>
      <c r="U350" s="1">
        <v>200000</v>
      </c>
      <c r="V350" s="1">
        <v>200000</v>
      </c>
      <c r="W350" s="1">
        <v>200000</v>
      </c>
      <c r="X350" s="1">
        <v>200000</v>
      </c>
      <c r="Y350" s="1"/>
    </row>
    <row r="351" spans="1:25" x14ac:dyDescent="0.4">
      <c r="A351" t="s">
        <v>343</v>
      </c>
      <c r="B351" t="s">
        <v>344</v>
      </c>
      <c r="C351" t="s">
        <v>15</v>
      </c>
      <c r="D351" t="s">
        <v>198</v>
      </c>
      <c r="E351" t="s">
        <v>12</v>
      </c>
      <c r="L351" s="1">
        <v>8000</v>
      </c>
      <c r="M351" s="1">
        <v>8000</v>
      </c>
      <c r="N351" s="1"/>
      <c r="O351" s="1">
        <v>305</v>
      </c>
      <c r="P351" s="1">
        <v>-2196</v>
      </c>
      <c r="Q351" s="1">
        <v>8000</v>
      </c>
      <c r="R351" s="1">
        <v>8000</v>
      </c>
      <c r="S351" s="1">
        <v>10000</v>
      </c>
      <c r="T351" s="1">
        <v>10000</v>
      </c>
      <c r="U351" s="1">
        <v>7000</v>
      </c>
      <c r="V351" s="1">
        <v>2027</v>
      </c>
      <c r="W351" s="1">
        <v>6000</v>
      </c>
      <c r="X351" s="1">
        <v>5000</v>
      </c>
    </row>
    <row r="352" spans="1:25" x14ac:dyDescent="0.4">
      <c r="A352" s="4">
        <v>403</v>
      </c>
      <c r="B352" t="s">
        <v>344</v>
      </c>
      <c r="C352" t="s">
        <v>15</v>
      </c>
      <c r="D352" s="4">
        <v>15400</v>
      </c>
      <c r="E352" t="s">
        <v>13</v>
      </c>
      <c r="L352" s="1"/>
      <c r="M352" s="1"/>
      <c r="N352" s="1"/>
      <c r="O352" s="1"/>
      <c r="P352" s="1"/>
      <c r="Q352" s="1"/>
      <c r="R352" s="1"/>
      <c r="S352" s="1">
        <v>200000</v>
      </c>
      <c r="T352" s="1"/>
      <c r="U352" s="1">
        <v>0</v>
      </c>
      <c r="V352" s="1"/>
    </row>
    <row r="353" spans="1:25" x14ac:dyDescent="0.4">
      <c r="A353" s="4">
        <v>403</v>
      </c>
      <c r="B353" t="s">
        <v>344</v>
      </c>
      <c r="C353" t="s">
        <v>15</v>
      </c>
      <c r="D353" s="4">
        <v>15500</v>
      </c>
      <c r="E353" t="s">
        <v>59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5" x14ac:dyDescent="0.4">
      <c r="A354" s="6">
        <v>403</v>
      </c>
      <c r="B354" s="2" t="s">
        <v>15</v>
      </c>
      <c r="C354" s="2"/>
      <c r="D354" s="2"/>
      <c r="E354" s="2"/>
      <c r="F354" s="2"/>
      <c r="G354" s="2"/>
      <c r="H354" s="2"/>
      <c r="I354" s="2"/>
      <c r="J354" s="2"/>
      <c r="K354" s="2"/>
      <c r="L354" s="3">
        <f>SUM(L329:L351)</f>
        <v>2284000</v>
      </c>
      <c r="M354" s="3">
        <f>SUM(M329:M351)</f>
        <v>2223000</v>
      </c>
      <c r="N354" s="3"/>
      <c r="O354" s="3">
        <f>SUM(O329:O351)</f>
        <v>1421366</v>
      </c>
      <c r="P354" s="3">
        <f>SUM(P329:P351)</f>
        <v>1757553</v>
      </c>
      <c r="Q354" s="3">
        <f>SUM(Q329:Q351)</f>
        <v>2384900</v>
      </c>
      <c r="R354" s="3">
        <f>SUM(R329:R351)</f>
        <v>2384900</v>
      </c>
      <c r="S354" s="3">
        <f>SUM(S329:S353)</f>
        <v>2366500</v>
      </c>
      <c r="T354" s="3">
        <f>SUM(T329:T353)</f>
        <v>2283000</v>
      </c>
      <c r="U354" s="3">
        <f>SUM(U329:U352)</f>
        <v>2478500</v>
      </c>
      <c r="V354" s="3">
        <f>SUM(V329:V352)</f>
        <v>2494259</v>
      </c>
      <c r="W354" s="3">
        <f>SUM(W329:W352)</f>
        <v>2537000</v>
      </c>
      <c r="X354" s="3">
        <f>SUM(X329:X352)</f>
        <v>2941000</v>
      </c>
    </row>
    <row r="355" spans="1:25" x14ac:dyDescent="0.4">
      <c r="L355" s="1"/>
      <c r="M355" s="1"/>
      <c r="N355" s="1"/>
      <c r="O355" s="1"/>
      <c r="P355" s="1"/>
      <c r="Q355" s="1"/>
    </row>
    <row r="356" spans="1:25" x14ac:dyDescent="0.4">
      <c r="L356" s="1"/>
      <c r="M356" s="1"/>
      <c r="N356" s="1"/>
      <c r="O356" s="1"/>
      <c r="P356" s="1"/>
      <c r="Q356" s="1"/>
    </row>
    <row r="357" spans="1:25" x14ac:dyDescent="0.4">
      <c r="A357" t="s">
        <v>343</v>
      </c>
      <c r="B357" t="s">
        <v>344</v>
      </c>
      <c r="C357" t="s">
        <v>27</v>
      </c>
      <c r="D357" t="s">
        <v>346</v>
      </c>
      <c r="E357" t="s">
        <v>347</v>
      </c>
      <c r="L357" s="1">
        <v>-350000</v>
      </c>
      <c r="M357" s="1">
        <v>-350000</v>
      </c>
      <c r="N357" s="1"/>
      <c r="O357" s="1">
        <v>0</v>
      </c>
      <c r="P357" s="1"/>
      <c r="Q357" s="1"/>
    </row>
    <row r="358" spans="1:25" x14ac:dyDescent="0.4">
      <c r="A358" s="4">
        <v>403</v>
      </c>
      <c r="B358" t="s">
        <v>344</v>
      </c>
      <c r="C358" t="s">
        <v>27</v>
      </c>
      <c r="D358" s="4">
        <v>17000</v>
      </c>
      <c r="E358" t="s">
        <v>206</v>
      </c>
      <c r="L358" s="1"/>
      <c r="M358" s="1"/>
      <c r="N358" s="1"/>
      <c r="O358" s="1"/>
      <c r="P358" s="1"/>
      <c r="Q358" s="1"/>
      <c r="T358" s="1"/>
      <c r="U358" s="1"/>
      <c r="V358" s="1"/>
    </row>
    <row r="359" spans="1:25" x14ac:dyDescent="0.4">
      <c r="A359" t="s">
        <v>343</v>
      </c>
      <c r="B359" t="s">
        <v>344</v>
      </c>
      <c r="C359" t="s">
        <v>27</v>
      </c>
      <c r="D359" t="s">
        <v>208</v>
      </c>
      <c r="E359" t="s">
        <v>209</v>
      </c>
      <c r="L359" s="1">
        <v>0</v>
      </c>
      <c r="M359" s="1">
        <v>0</v>
      </c>
      <c r="N359" s="1"/>
      <c r="O359" s="1">
        <v>-4384</v>
      </c>
      <c r="P359" s="1">
        <v>-15301</v>
      </c>
      <c r="Q359" s="1"/>
      <c r="T359" s="1">
        <v>-26000</v>
      </c>
      <c r="U359" s="1"/>
      <c r="V359" s="1">
        <v>-23338</v>
      </c>
      <c r="W359">
        <v>-25000</v>
      </c>
    </row>
    <row r="360" spans="1:25" x14ac:dyDescent="0.4">
      <c r="A360" t="s">
        <v>343</v>
      </c>
      <c r="B360" t="s">
        <v>344</v>
      </c>
      <c r="C360" t="s">
        <v>27</v>
      </c>
      <c r="D360" t="s">
        <v>210</v>
      </c>
      <c r="E360" t="s">
        <v>211</v>
      </c>
      <c r="L360" s="1">
        <v>-8000</v>
      </c>
      <c r="M360" s="1">
        <v>-8000</v>
      </c>
      <c r="N360" s="1"/>
      <c r="O360" s="1">
        <v>-304</v>
      </c>
      <c r="P360" s="1"/>
      <c r="Q360" s="1"/>
      <c r="S360">
        <v>-10000</v>
      </c>
      <c r="T360" s="1">
        <v>-10000</v>
      </c>
      <c r="U360" s="1"/>
      <c r="V360" s="1">
        <v>-2027</v>
      </c>
      <c r="W360" s="1">
        <v>-6000</v>
      </c>
      <c r="X360" s="1">
        <v>-5000</v>
      </c>
    </row>
    <row r="361" spans="1:25" x14ac:dyDescent="0.4">
      <c r="A361" t="s">
        <v>343</v>
      </c>
      <c r="B361" t="s">
        <v>344</v>
      </c>
      <c r="C361" t="s">
        <v>27</v>
      </c>
      <c r="D361" t="s">
        <v>212</v>
      </c>
      <c r="E361" t="s">
        <v>213</v>
      </c>
      <c r="L361" s="1">
        <v>-5000</v>
      </c>
      <c r="M361" s="1">
        <v>-5000</v>
      </c>
      <c r="N361" s="1"/>
      <c r="O361" s="1">
        <v>0</v>
      </c>
      <c r="P361" s="1"/>
      <c r="Q361" s="1"/>
      <c r="T361" s="1"/>
      <c r="U361" s="1"/>
      <c r="V361" s="1"/>
    </row>
    <row r="362" spans="1:25" x14ac:dyDescent="0.4">
      <c r="A362" t="s">
        <v>343</v>
      </c>
      <c r="B362" t="s">
        <v>344</v>
      </c>
      <c r="C362" t="s">
        <v>27</v>
      </c>
      <c r="D362" t="s">
        <v>214</v>
      </c>
      <c r="E362" t="s">
        <v>215</v>
      </c>
      <c r="L362" s="1">
        <v>-9000</v>
      </c>
      <c r="M362" s="1">
        <v>-9000</v>
      </c>
      <c r="N362" s="1"/>
      <c r="O362" s="1">
        <v>-816</v>
      </c>
      <c r="P362" s="1">
        <v>-799</v>
      </c>
      <c r="Q362" s="1"/>
      <c r="T362" s="1">
        <v>-1000</v>
      </c>
      <c r="U362" s="1"/>
      <c r="V362" s="1">
        <v>-748</v>
      </c>
      <c r="W362">
        <v>-1000</v>
      </c>
    </row>
    <row r="363" spans="1:25" x14ac:dyDescent="0.4">
      <c r="A363" s="4">
        <v>403</v>
      </c>
      <c r="B363" t="s">
        <v>348</v>
      </c>
      <c r="C363" t="s">
        <v>27</v>
      </c>
      <c r="D363" s="4">
        <v>18000</v>
      </c>
      <c r="E363" t="s">
        <v>21</v>
      </c>
      <c r="L363" s="1"/>
      <c r="M363" s="1"/>
      <c r="N363" s="1"/>
      <c r="O363" s="1"/>
      <c r="P363" s="1">
        <v>-33300</v>
      </c>
      <c r="Q363" s="1"/>
    </row>
    <row r="364" spans="1:25" x14ac:dyDescent="0.4">
      <c r="A364" s="4">
        <v>403</v>
      </c>
      <c r="B364" t="s">
        <v>344</v>
      </c>
      <c r="C364" t="s">
        <v>27</v>
      </c>
      <c r="D364" s="4">
        <v>18050</v>
      </c>
      <c r="E364" t="s">
        <v>349</v>
      </c>
      <c r="L364" s="1"/>
      <c r="M364" s="1"/>
      <c r="N364" s="1"/>
      <c r="O364" s="1">
        <v>-339650</v>
      </c>
      <c r="P364" s="1">
        <v>-200000</v>
      </c>
      <c r="Q364" s="1">
        <v>-350000</v>
      </c>
      <c r="R364" s="1">
        <v>-350000</v>
      </c>
      <c r="S364" s="1">
        <v>-370000</v>
      </c>
      <c r="T364" s="1">
        <v>-370000</v>
      </c>
      <c r="U364" s="40">
        <v>-385000</v>
      </c>
      <c r="V364" s="40">
        <v>-250000</v>
      </c>
      <c r="W364" s="1">
        <v>-400000</v>
      </c>
      <c r="X364" s="1">
        <v>-450000</v>
      </c>
      <c r="Y364" s="1"/>
    </row>
    <row r="365" spans="1:25" x14ac:dyDescent="0.4">
      <c r="A365" t="s">
        <v>343</v>
      </c>
      <c r="B365" t="s">
        <v>344</v>
      </c>
      <c r="C365" t="s">
        <v>27</v>
      </c>
      <c r="D365" t="s">
        <v>222</v>
      </c>
      <c r="E365" t="s">
        <v>223</v>
      </c>
      <c r="L365" s="1">
        <v>-1912000</v>
      </c>
      <c r="M365" s="1">
        <v>-1912000</v>
      </c>
      <c r="N365" s="1"/>
      <c r="O365" s="1">
        <v>-1912000</v>
      </c>
      <c r="P365" s="1">
        <v>-1830000</v>
      </c>
      <c r="Q365" s="1">
        <v>-1830000</v>
      </c>
      <c r="R365" s="1">
        <v>-1830000</v>
      </c>
      <c r="S365" s="1">
        <v>-1776000</v>
      </c>
      <c r="T365" s="1">
        <v>-1776000</v>
      </c>
      <c r="U365" s="40">
        <v>-1869350</v>
      </c>
      <c r="V365" s="40">
        <v>-1877750</v>
      </c>
      <c r="W365" s="1">
        <v>-1877500</v>
      </c>
      <c r="X365" s="1">
        <v>-2286000</v>
      </c>
    </row>
    <row r="366" spans="1:25" x14ac:dyDescent="0.4">
      <c r="A366" s="4">
        <v>403</v>
      </c>
      <c r="B366" t="s">
        <v>344</v>
      </c>
      <c r="C366" t="s">
        <v>27</v>
      </c>
      <c r="D366" s="4">
        <v>18700</v>
      </c>
      <c r="E366" t="s">
        <v>350</v>
      </c>
      <c r="L366" s="1"/>
      <c r="M366" s="1"/>
      <c r="N366" s="1"/>
      <c r="O366" s="1"/>
      <c r="P366" s="1"/>
      <c r="Q366" s="1"/>
      <c r="R366" s="1"/>
      <c r="S366" s="1"/>
      <c r="T366" s="1"/>
      <c r="U366" s="40"/>
      <c r="V366" s="40"/>
    </row>
    <row r="367" spans="1:25" x14ac:dyDescent="0.4">
      <c r="A367" s="4">
        <v>403</v>
      </c>
      <c r="B367" t="s">
        <v>344</v>
      </c>
      <c r="C367" t="s">
        <v>27</v>
      </c>
      <c r="D367" s="4">
        <v>19400</v>
      </c>
      <c r="E367" t="s">
        <v>342</v>
      </c>
      <c r="L367" s="1"/>
      <c r="M367" s="1"/>
      <c r="N367" s="1"/>
      <c r="O367" s="1"/>
      <c r="P367" s="1"/>
      <c r="Q367" s="1">
        <v>-134900</v>
      </c>
      <c r="R367" s="32">
        <v>-134900</v>
      </c>
      <c r="S367" s="1">
        <v>-210500</v>
      </c>
      <c r="T367" s="1">
        <v>-100000</v>
      </c>
    </row>
    <row r="368" spans="1:25" x14ac:dyDescent="0.4">
      <c r="A368" s="4">
        <v>403</v>
      </c>
      <c r="B368" t="s">
        <v>344</v>
      </c>
      <c r="C368" t="s">
        <v>27</v>
      </c>
      <c r="D368" s="4">
        <v>19500</v>
      </c>
      <c r="E368" t="s">
        <v>78</v>
      </c>
      <c r="L368" s="1"/>
      <c r="M368" s="1"/>
      <c r="N368" s="1"/>
      <c r="O368" s="1"/>
      <c r="P368" s="37"/>
      <c r="Q368" s="1"/>
      <c r="R368" s="1"/>
      <c r="S368" s="1"/>
      <c r="T368" s="1"/>
      <c r="U368" s="1">
        <v>0</v>
      </c>
      <c r="V368" s="1"/>
    </row>
    <row r="369" spans="1:24" x14ac:dyDescent="0.4">
      <c r="A369" s="6">
        <v>403</v>
      </c>
      <c r="B369" s="2" t="s">
        <v>27</v>
      </c>
      <c r="C369" s="2"/>
      <c r="D369" s="2"/>
      <c r="E369" s="2"/>
      <c r="F369" s="2"/>
      <c r="G369" s="2"/>
      <c r="H369" s="2"/>
      <c r="I369" s="2"/>
      <c r="J369" s="2"/>
      <c r="K369" s="2"/>
      <c r="L369" s="3">
        <f>SUM(L357:L365)</f>
        <v>-2284000</v>
      </c>
      <c r="M369" s="3">
        <f>SUM(M357:M365)</f>
        <v>-2284000</v>
      </c>
      <c r="N369" s="3"/>
      <c r="O369" s="3">
        <f>SUM(O357:O365)</f>
        <v>-2257154</v>
      </c>
      <c r="P369" s="3">
        <f t="shared" ref="P369:X369" si="11">SUM(P357:P368)</f>
        <v>-2079400</v>
      </c>
      <c r="Q369" s="3">
        <f t="shared" si="11"/>
        <v>-2314900</v>
      </c>
      <c r="R369" s="3">
        <f t="shared" si="11"/>
        <v>-2314900</v>
      </c>
      <c r="S369" s="3">
        <f t="shared" si="11"/>
        <v>-2366500</v>
      </c>
      <c r="T369" s="3">
        <f t="shared" si="11"/>
        <v>-2283000</v>
      </c>
      <c r="U369" s="3">
        <f t="shared" si="11"/>
        <v>-2254350</v>
      </c>
      <c r="V369" s="3">
        <f t="shared" si="11"/>
        <v>-2153863</v>
      </c>
      <c r="W369" s="3">
        <f t="shared" si="11"/>
        <v>-2309500</v>
      </c>
      <c r="X369" s="3">
        <f t="shared" si="11"/>
        <v>-2741000</v>
      </c>
    </row>
    <row r="370" spans="1:24" x14ac:dyDescent="0.4">
      <c r="A370" s="4"/>
      <c r="L370" s="1"/>
      <c r="M370" s="1"/>
      <c r="N370" s="1"/>
      <c r="O370" s="1"/>
      <c r="P370" s="1"/>
      <c r="Q370" s="1"/>
      <c r="R370" s="9"/>
    </row>
    <row r="371" spans="1:24" x14ac:dyDescent="0.4">
      <c r="A371" s="4">
        <v>404</v>
      </c>
      <c r="B371" t="s">
        <v>351</v>
      </c>
      <c r="C371" t="s">
        <v>15</v>
      </c>
      <c r="D371" s="4">
        <v>10500</v>
      </c>
      <c r="E371" t="s">
        <v>321</v>
      </c>
      <c r="L371" s="1"/>
      <c r="M371" s="1"/>
      <c r="N371" s="1"/>
      <c r="O371" s="1"/>
      <c r="P371" s="1"/>
      <c r="Q371" s="1"/>
      <c r="R371" s="9"/>
      <c r="V371">
        <v>183537</v>
      </c>
      <c r="W371">
        <v>188061</v>
      </c>
    </row>
    <row r="372" spans="1:24" x14ac:dyDescent="0.4">
      <c r="A372" s="4">
        <v>404</v>
      </c>
      <c r="B372" t="s">
        <v>351</v>
      </c>
      <c r="C372" t="s">
        <v>15</v>
      </c>
      <c r="D372" s="4">
        <v>10990</v>
      </c>
      <c r="E372" t="s">
        <v>151</v>
      </c>
      <c r="L372" s="1"/>
      <c r="M372" s="1"/>
      <c r="N372" s="1"/>
      <c r="O372" s="1"/>
      <c r="P372" s="1"/>
      <c r="Q372" s="1"/>
      <c r="R372" s="9"/>
      <c r="V372" s="1">
        <v>25879</v>
      </c>
    </row>
    <row r="373" spans="1:24" x14ac:dyDescent="0.4">
      <c r="A373" s="4">
        <v>404</v>
      </c>
      <c r="B373" t="s">
        <v>351</v>
      </c>
      <c r="C373" t="s">
        <v>15</v>
      </c>
      <c r="D373" s="4">
        <v>11000</v>
      </c>
      <c r="E373" t="s">
        <v>153</v>
      </c>
      <c r="L373" s="1"/>
      <c r="M373" s="1"/>
      <c r="N373" s="1"/>
      <c r="O373" s="1"/>
      <c r="P373" s="1"/>
      <c r="Q373" s="1"/>
      <c r="R373" s="9"/>
      <c r="V373" s="1">
        <v>11533</v>
      </c>
    </row>
    <row r="374" spans="1:24" x14ac:dyDescent="0.4">
      <c r="A374" s="4">
        <v>404</v>
      </c>
      <c r="B374" t="s">
        <v>351</v>
      </c>
      <c r="C374" t="s">
        <v>15</v>
      </c>
      <c r="D374" s="4">
        <v>11100</v>
      </c>
      <c r="E374" t="s">
        <v>352</v>
      </c>
      <c r="L374" s="1"/>
      <c r="M374" s="1"/>
      <c r="N374" s="1"/>
      <c r="O374" s="1"/>
      <c r="P374" s="1"/>
      <c r="Q374" s="1"/>
      <c r="R374" s="9"/>
      <c r="V374" s="1">
        <v>56824</v>
      </c>
      <c r="W374">
        <v>20000</v>
      </c>
    </row>
    <row r="375" spans="1:24" x14ac:dyDescent="0.4">
      <c r="A375" s="4">
        <v>404</v>
      </c>
      <c r="B375" t="s">
        <v>351</v>
      </c>
      <c r="C375" t="s">
        <v>15</v>
      </c>
      <c r="D375" s="4">
        <v>11200</v>
      </c>
      <c r="E375" t="s">
        <v>157</v>
      </c>
      <c r="L375" s="1"/>
      <c r="M375" s="1"/>
      <c r="N375" s="1"/>
      <c r="O375" s="1"/>
      <c r="P375" s="1"/>
      <c r="Q375" s="1"/>
      <c r="R375" s="9"/>
      <c r="V375" s="1">
        <v>136</v>
      </c>
    </row>
    <row r="376" spans="1:24" x14ac:dyDescent="0.4">
      <c r="A376" s="4">
        <v>404</v>
      </c>
      <c r="B376" t="s">
        <v>351</v>
      </c>
      <c r="C376" t="s">
        <v>15</v>
      </c>
      <c r="D376" s="4">
        <v>11206</v>
      </c>
      <c r="E376" t="s">
        <v>353</v>
      </c>
      <c r="L376" s="1"/>
      <c r="M376" s="1"/>
      <c r="N376" s="1"/>
      <c r="O376" s="1"/>
      <c r="P376" s="1"/>
      <c r="Q376" s="1"/>
      <c r="R376" s="9"/>
      <c r="V376" s="1">
        <v>15469</v>
      </c>
    </row>
    <row r="377" spans="1:24" x14ac:dyDescent="0.4">
      <c r="A377" s="4">
        <v>404</v>
      </c>
      <c r="B377" t="s">
        <v>351</v>
      </c>
      <c r="C377" t="s">
        <v>15</v>
      </c>
      <c r="D377" s="4">
        <v>11400</v>
      </c>
      <c r="E377" t="s">
        <v>171</v>
      </c>
      <c r="L377" s="1"/>
      <c r="M377" s="1"/>
      <c r="N377" s="1"/>
      <c r="O377" s="1"/>
      <c r="P377" s="1"/>
      <c r="Q377" s="1"/>
      <c r="R377" s="9"/>
      <c r="V377" s="1">
        <v>6108</v>
      </c>
      <c r="W377">
        <v>60000</v>
      </c>
    </row>
    <row r="378" spans="1:24" x14ac:dyDescent="0.4">
      <c r="A378" s="4">
        <v>404</v>
      </c>
      <c r="B378" t="s">
        <v>351</v>
      </c>
      <c r="C378" t="s">
        <v>15</v>
      </c>
      <c r="D378" s="4">
        <v>11600</v>
      </c>
      <c r="E378" t="s">
        <v>354</v>
      </c>
      <c r="L378" s="1"/>
      <c r="M378" s="1"/>
      <c r="N378" s="1"/>
      <c r="O378" s="1"/>
      <c r="P378" s="1"/>
      <c r="Q378" s="1"/>
      <c r="R378" s="9"/>
      <c r="V378" s="1">
        <v>174</v>
      </c>
    </row>
    <row r="379" spans="1:24" x14ac:dyDescent="0.4">
      <c r="A379" s="4">
        <v>404</v>
      </c>
      <c r="B379" t="s">
        <v>351</v>
      </c>
      <c r="C379" t="s">
        <v>15</v>
      </c>
      <c r="D379" s="4">
        <v>11700</v>
      </c>
      <c r="E379" t="s">
        <v>324</v>
      </c>
      <c r="L379" s="1"/>
      <c r="M379" s="1"/>
      <c r="N379" s="1"/>
      <c r="O379" s="1"/>
      <c r="P379" s="1"/>
      <c r="Q379" s="1"/>
      <c r="R379" s="9"/>
      <c r="V379" s="1">
        <v>480</v>
      </c>
    </row>
    <row r="380" spans="1:24" x14ac:dyDescent="0.4">
      <c r="A380" s="4">
        <v>404</v>
      </c>
      <c r="B380" t="s">
        <v>351</v>
      </c>
      <c r="C380" t="s">
        <v>15</v>
      </c>
      <c r="D380" s="4">
        <v>12000</v>
      </c>
      <c r="E380" t="s">
        <v>186</v>
      </c>
      <c r="L380" s="1"/>
      <c r="M380" s="1"/>
      <c r="N380" s="1"/>
      <c r="O380" s="1"/>
      <c r="P380" s="1"/>
      <c r="Q380" s="1"/>
      <c r="R380" s="9"/>
      <c r="V380" s="1"/>
      <c r="W380">
        <v>4000</v>
      </c>
    </row>
    <row r="381" spans="1:24" x14ac:dyDescent="0.4">
      <c r="A381" s="4">
        <v>404</v>
      </c>
      <c r="B381" t="s">
        <v>351</v>
      </c>
      <c r="C381" t="s">
        <v>15</v>
      </c>
      <c r="D381" s="4">
        <v>14290</v>
      </c>
      <c r="E381" t="s">
        <v>12</v>
      </c>
      <c r="L381" s="1"/>
      <c r="M381" s="1"/>
      <c r="N381" s="1"/>
      <c r="O381" s="1"/>
      <c r="P381" s="1"/>
      <c r="Q381" s="1"/>
      <c r="R381" s="9"/>
      <c r="V381" s="1">
        <v>18757</v>
      </c>
      <c r="W381">
        <v>20000</v>
      </c>
    </row>
    <row r="382" spans="1:24" x14ac:dyDescent="0.4">
      <c r="A382" s="6">
        <v>404</v>
      </c>
      <c r="B382" s="2" t="s">
        <v>15</v>
      </c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3"/>
      <c r="N382" s="3"/>
      <c r="O382" s="3"/>
      <c r="P382" s="3"/>
      <c r="Q382" s="3"/>
      <c r="R382" s="43"/>
      <c r="S382" s="2"/>
      <c r="T382" s="2"/>
      <c r="U382" s="2"/>
      <c r="V382" s="3">
        <f>SUM(V371:V381)</f>
        <v>318897</v>
      </c>
      <c r="W382" s="3">
        <f>SUM(W371:W381)</f>
        <v>292061</v>
      </c>
    </row>
    <row r="383" spans="1:24" x14ac:dyDescent="0.4">
      <c r="A383" s="4"/>
      <c r="L383" s="1"/>
      <c r="M383" s="1"/>
      <c r="N383" s="1"/>
      <c r="O383" s="1"/>
      <c r="P383" s="1"/>
      <c r="Q383" s="1"/>
      <c r="R383" s="9"/>
      <c r="V383" s="1"/>
    </row>
    <row r="384" spans="1:24" x14ac:dyDescent="0.4">
      <c r="A384" s="4">
        <v>404</v>
      </c>
      <c r="B384" t="s">
        <v>351</v>
      </c>
      <c r="C384" t="s">
        <v>27</v>
      </c>
      <c r="D384" s="4">
        <v>17290</v>
      </c>
      <c r="E384" t="s">
        <v>211</v>
      </c>
      <c r="L384" s="1"/>
      <c r="M384" s="1"/>
      <c r="N384" s="1"/>
      <c r="O384" s="1"/>
      <c r="P384" s="1"/>
      <c r="Q384" s="1"/>
      <c r="R384" s="9"/>
      <c r="V384" s="1">
        <v>-18757</v>
      </c>
      <c r="W384">
        <v>-20000</v>
      </c>
    </row>
    <row r="385" spans="1:24" x14ac:dyDescent="0.4">
      <c r="A385" s="4">
        <v>404</v>
      </c>
      <c r="B385" t="s">
        <v>351</v>
      </c>
      <c r="C385" t="s">
        <v>27</v>
      </c>
      <c r="D385" s="4">
        <v>18050</v>
      </c>
      <c r="E385" t="s">
        <v>62</v>
      </c>
      <c r="L385" s="1"/>
      <c r="M385" s="1"/>
      <c r="N385" s="1"/>
      <c r="O385" s="1"/>
      <c r="P385" s="1"/>
      <c r="Q385" s="1"/>
      <c r="R385" s="9"/>
      <c r="V385" s="1">
        <v>-272061</v>
      </c>
      <c r="W385">
        <v>-272061</v>
      </c>
    </row>
    <row r="386" spans="1:24" x14ac:dyDescent="0.4">
      <c r="A386" s="6">
        <v>404</v>
      </c>
      <c r="B386" s="2" t="s">
        <v>27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3">
        <f>SUM(V384:V385)</f>
        <v>-290818</v>
      </c>
      <c r="W386" s="3">
        <f>SUM(W384:W385)</f>
        <v>-292061</v>
      </c>
    </row>
    <row r="387" spans="1:24" x14ac:dyDescent="0.4">
      <c r="L387" s="1"/>
      <c r="M387" s="1"/>
      <c r="N387" s="1"/>
      <c r="O387" s="1"/>
      <c r="P387" s="1"/>
      <c r="Q387" s="1"/>
    </row>
    <row r="388" spans="1:24" x14ac:dyDescent="0.4">
      <c r="A388" t="s">
        <v>355</v>
      </c>
      <c r="B388" t="s">
        <v>356</v>
      </c>
      <c r="C388" t="s">
        <v>15</v>
      </c>
      <c r="D388" t="s">
        <v>135</v>
      </c>
      <c r="E388" t="s">
        <v>136</v>
      </c>
      <c r="L388" s="1">
        <v>2850000</v>
      </c>
      <c r="M388" s="1">
        <v>2850000</v>
      </c>
      <c r="N388" s="1"/>
      <c r="O388" s="1">
        <v>1523754</v>
      </c>
      <c r="P388" s="1">
        <v>1142147</v>
      </c>
      <c r="Q388" s="1">
        <v>1400000</v>
      </c>
      <c r="R388" s="1">
        <v>1500000</v>
      </c>
      <c r="S388" s="1">
        <v>1350000</v>
      </c>
      <c r="T388" s="1">
        <v>1350000</v>
      </c>
      <c r="U388" s="1">
        <v>1400000</v>
      </c>
      <c r="V388" s="1">
        <v>1544763</v>
      </c>
      <c r="W388" s="1">
        <v>1200000</v>
      </c>
      <c r="X388" s="1">
        <v>1990000</v>
      </c>
    </row>
    <row r="389" spans="1:24" x14ac:dyDescent="0.4">
      <c r="A389" t="s">
        <v>355</v>
      </c>
      <c r="B389" t="s">
        <v>357</v>
      </c>
      <c r="C389" t="s">
        <v>15</v>
      </c>
      <c r="D389" t="s">
        <v>138</v>
      </c>
      <c r="E389" t="s">
        <v>139</v>
      </c>
      <c r="L389" s="1">
        <v>50000</v>
      </c>
      <c r="M389" s="1">
        <v>50000</v>
      </c>
      <c r="N389" s="1"/>
      <c r="O389" s="1">
        <v>19314</v>
      </c>
      <c r="P389" s="1">
        <v>10887</v>
      </c>
      <c r="Q389" s="1">
        <v>25000</v>
      </c>
      <c r="R389" s="1">
        <v>25000</v>
      </c>
      <c r="S389" s="1">
        <v>25000</v>
      </c>
      <c r="T389" s="1">
        <v>25000</v>
      </c>
      <c r="U389" s="1">
        <v>13000</v>
      </c>
      <c r="V389" s="1">
        <v>11193</v>
      </c>
      <c r="W389" s="1">
        <v>10000</v>
      </c>
      <c r="X389" s="1">
        <v>10000</v>
      </c>
    </row>
    <row r="390" spans="1:24" x14ac:dyDescent="0.4">
      <c r="A390" t="s">
        <v>355</v>
      </c>
      <c r="B390" t="s">
        <v>357</v>
      </c>
      <c r="C390" t="s">
        <v>15</v>
      </c>
      <c r="D390" t="s">
        <v>230</v>
      </c>
      <c r="E390" t="s">
        <v>231</v>
      </c>
      <c r="L390" s="1">
        <v>5000</v>
      </c>
      <c r="M390" s="1">
        <v>5000</v>
      </c>
      <c r="N390" s="1"/>
      <c r="O390" s="1">
        <v>6667</v>
      </c>
      <c r="P390" s="1">
        <v>4807</v>
      </c>
      <c r="Q390" s="1">
        <v>7000</v>
      </c>
      <c r="R390" s="1">
        <v>7000</v>
      </c>
      <c r="S390" s="1">
        <v>7000</v>
      </c>
      <c r="T390" s="1">
        <v>7000</v>
      </c>
      <c r="U390" s="1">
        <v>5000</v>
      </c>
      <c r="V390" s="1">
        <v>8306</v>
      </c>
      <c r="W390" s="1">
        <v>8500</v>
      </c>
      <c r="X390" s="1">
        <v>10000</v>
      </c>
    </row>
    <row r="391" spans="1:24" x14ac:dyDescent="0.4">
      <c r="A391" t="s">
        <v>355</v>
      </c>
      <c r="B391" t="s">
        <v>357</v>
      </c>
      <c r="C391" t="s">
        <v>15</v>
      </c>
      <c r="D391" t="s">
        <v>142</v>
      </c>
      <c r="E391" t="s">
        <v>143</v>
      </c>
      <c r="L391" s="1">
        <v>43000</v>
      </c>
      <c r="M391" s="1">
        <v>43000</v>
      </c>
      <c r="N391" s="1"/>
      <c r="O391" s="1">
        <v>41027</v>
      </c>
      <c r="P391" s="1">
        <v>32800</v>
      </c>
      <c r="Q391" s="1">
        <v>45000</v>
      </c>
      <c r="R391" s="1">
        <v>45000</v>
      </c>
      <c r="S391" s="1">
        <v>50000</v>
      </c>
      <c r="T391" s="1">
        <v>50000</v>
      </c>
      <c r="U391" s="1">
        <v>70000</v>
      </c>
      <c r="V391" s="1">
        <v>220021</v>
      </c>
      <c r="W391" s="1">
        <v>170000</v>
      </c>
      <c r="X391" s="1">
        <v>180000</v>
      </c>
    </row>
    <row r="392" spans="1:24" x14ac:dyDescent="0.4">
      <c r="A392" t="s">
        <v>355</v>
      </c>
      <c r="B392" t="s">
        <v>357</v>
      </c>
      <c r="C392" t="s">
        <v>15</v>
      </c>
      <c r="D392" t="s">
        <v>234</v>
      </c>
      <c r="E392" t="s">
        <v>235</v>
      </c>
      <c r="L392" s="1">
        <v>16000</v>
      </c>
      <c r="M392" s="1">
        <v>16000</v>
      </c>
      <c r="N392" s="1"/>
      <c r="O392" s="1">
        <v>0</v>
      </c>
      <c r="P392" s="1"/>
      <c r="Q392" s="1"/>
    </row>
    <row r="393" spans="1:24" x14ac:dyDescent="0.4">
      <c r="A393" t="s">
        <v>355</v>
      </c>
      <c r="B393" t="s">
        <v>357</v>
      </c>
      <c r="C393" t="s">
        <v>15</v>
      </c>
      <c r="D393" t="s">
        <v>146</v>
      </c>
      <c r="E393" t="s">
        <v>147</v>
      </c>
      <c r="L393" s="1">
        <v>500000</v>
      </c>
      <c r="M393" s="1">
        <v>500000</v>
      </c>
      <c r="N393" s="1"/>
      <c r="O393" s="1">
        <v>217546</v>
      </c>
      <c r="P393" s="1">
        <v>176436</v>
      </c>
      <c r="Q393" s="1">
        <v>260000</v>
      </c>
      <c r="R393" s="1">
        <v>280000</v>
      </c>
      <c r="S393" s="1">
        <v>240000</v>
      </c>
      <c r="T393" s="1">
        <v>240000</v>
      </c>
      <c r="U393" s="1">
        <v>358000</v>
      </c>
      <c r="V393" s="1">
        <v>343417</v>
      </c>
      <c r="W393" s="1">
        <v>350000</v>
      </c>
      <c r="X393" s="1">
        <v>470000</v>
      </c>
    </row>
    <row r="394" spans="1:24" x14ac:dyDescent="0.4">
      <c r="A394" t="s">
        <v>355</v>
      </c>
      <c r="B394" t="s">
        <v>357</v>
      </c>
      <c r="C394" t="s">
        <v>15</v>
      </c>
      <c r="D394" t="s">
        <v>148</v>
      </c>
      <c r="E394" t="s">
        <v>149</v>
      </c>
      <c r="L394" s="1">
        <v>2000</v>
      </c>
      <c r="M394" s="1">
        <v>2000</v>
      </c>
      <c r="N394" s="1"/>
      <c r="O394" s="1">
        <v>9824</v>
      </c>
      <c r="P394" s="1">
        <v>8579</v>
      </c>
      <c r="Q394" s="1">
        <v>11000</v>
      </c>
      <c r="R394" s="1">
        <v>11000</v>
      </c>
      <c r="S394" s="1">
        <v>12000</v>
      </c>
      <c r="T394" s="1">
        <v>12000</v>
      </c>
      <c r="U394" s="1">
        <v>12000</v>
      </c>
      <c r="V394" s="1">
        <v>7742</v>
      </c>
      <c r="W394" s="1">
        <v>10000</v>
      </c>
      <c r="X394" s="1">
        <v>10000</v>
      </c>
    </row>
    <row r="395" spans="1:24" x14ac:dyDescent="0.4">
      <c r="A395" t="s">
        <v>355</v>
      </c>
      <c r="B395" t="s">
        <v>357</v>
      </c>
      <c r="C395" t="s">
        <v>15</v>
      </c>
      <c r="D395" t="s">
        <v>150</v>
      </c>
      <c r="E395" t="s">
        <v>151</v>
      </c>
      <c r="L395" s="1">
        <v>330000</v>
      </c>
      <c r="M395" s="1">
        <v>330000</v>
      </c>
      <c r="N395" s="1"/>
      <c r="O395" s="1">
        <v>250108</v>
      </c>
      <c r="P395" s="1">
        <v>192804</v>
      </c>
      <c r="Q395" s="1">
        <v>210000</v>
      </c>
      <c r="R395" s="1">
        <v>250000</v>
      </c>
      <c r="S395" s="1">
        <v>225000</v>
      </c>
      <c r="T395" s="1">
        <v>225000</v>
      </c>
      <c r="U395" s="1">
        <v>261000</v>
      </c>
      <c r="V395" s="1">
        <v>300321</v>
      </c>
      <c r="W395" s="1">
        <v>260000</v>
      </c>
      <c r="X395" s="1">
        <v>350000</v>
      </c>
    </row>
    <row r="396" spans="1:24" x14ac:dyDescent="0.4">
      <c r="A396" t="s">
        <v>355</v>
      </c>
      <c r="B396" t="s">
        <v>357</v>
      </c>
      <c r="C396" t="s">
        <v>15</v>
      </c>
      <c r="D396" t="s">
        <v>154</v>
      </c>
      <c r="E396" t="s">
        <v>155</v>
      </c>
      <c r="L396" s="1">
        <v>58000</v>
      </c>
      <c r="M396" s="1">
        <v>58000</v>
      </c>
      <c r="N396" s="1"/>
      <c r="O396" s="1">
        <v>0</v>
      </c>
      <c r="P396" s="1"/>
      <c r="Q396" s="1"/>
    </row>
    <row r="397" spans="1:24" x14ac:dyDescent="0.4">
      <c r="A397" t="s">
        <v>355</v>
      </c>
      <c r="B397" t="s">
        <v>357</v>
      </c>
      <c r="C397" t="s">
        <v>15</v>
      </c>
      <c r="D397" t="s">
        <v>156</v>
      </c>
      <c r="E397" t="s">
        <v>157</v>
      </c>
      <c r="L397" s="1">
        <v>5000</v>
      </c>
      <c r="M397" s="1">
        <v>5000</v>
      </c>
      <c r="N397" s="1"/>
      <c r="O397" s="1">
        <v>0</v>
      </c>
      <c r="P397" s="1"/>
      <c r="Q397" s="1"/>
    </row>
    <row r="398" spans="1:24" x14ac:dyDescent="0.4">
      <c r="A398" t="s">
        <v>355</v>
      </c>
      <c r="B398" t="s">
        <v>357</v>
      </c>
      <c r="C398" t="s">
        <v>15</v>
      </c>
      <c r="D398" t="s">
        <v>160</v>
      </c>
      <c r="E398" t="s">
        <v>161</v>
      </c>
      <c r="L398" s="1">
        <v>40000</v>
      </c>
      <c r="M398" s="1">
        <v>40000</v>
      </c>
      <c r="N398" s="1"/>
      <c r="O398" s="1">
        <v>0</v>
      </c>
      <c r="P398" s="1"/>
      <c r="Q398" s="1"/>
      <c r="T398" s="1"/>
      <c r="U398" s="1"/>
      <c r="V398" s="1"/>
    </row>
    <row r="399" spans="1:24" x14ac:dyDescent="0.4">
      <c r="A399" s="4">
        <v>406</v>
      </c>
      <c r="B399" t="s">
        <v>358</v>
      </c>
      <c r="C399" t="s">
        <v>15</v>
      </c>
      <c r="D399" s="4">
        <v>11300</v>
      </c>
      <c r="E399" t="s">
        <v>359</v>
      </c>
      <c r="L399" s="1"/>
      <c r="M399" s="1"/>
      <c r="N399" s="1"/>
      <c r="O399" s="1"/>
      <c r="P399" s="1"/>
      <c r="Q399" s="1"/>
      <c r="T399" s="1"/>
      <c r="U399" s="1"/>
      <c r="V399" s="1">
        <v>-4026</v>
      </c>
    </row>
    <row r="400" spans="1:24" x14ac:dyDescent="0.4">
      <c r="A400" s="4">
        <v>406</v>
      </c>
      <c r="B400" t="s">
        <v>358</v>
      </c>
      <c r="C400" t="s">
        <v>15</v>
      </c>
      <c r="D400" s="4">
        <v>11400</v>
      </c>
      <c r="E400" t="s">
        <v>360</v>
      </c>
      <c r="L400" s="1"/>
      <c r="M400" s="1"/>
      <c r="N400" s="1"/>
      <c r="O400" s="1"/>
      <c r="P400" s="1">
        <v>10645</v>
      </c>
      <c r="Q400" s="1"/>
      <c r="T400" s="1">
        <v>26000</v>
      </c>
      <c r="U400" s="1"/>
      <c r="V400" s="1">
        <v>21798</v>
      </c>
      <c r="W400">
        <v>30000</v>
      </c>
      <c r="X400" s="1">
        <v>20000</v>
      </c>
    </row>
    <row r="401" spans="1:24" x14ac:dyDescent="0.4">
      <c r="A401" t="s">
        <v>355</v>
      </c>
      <c r="B401" t="s">
        <v>357</v>
      </c>
      <c r="C401" t="s">
        <v>15</v>
      </c>
      <c r="D401" t="s">
        <v>172</v>
      </c>
      <c r="E401" t="s">
        <v>173</v>
      </c>
      <c r="L401" s="1">
        <v>970000</v>
      </c>
      <c r="M401" s="1">
        <v>970000</v>
      </c>
      <c r="N401" s="1"/>
      <c r="O401" s="1">
        <v>0</v>
      </c>
      <c r="P401" s="1"/>
      <c r="Q401" s="1"/>
      <c r="T401" s="1"/>
      <c r="U401" s="1"/>
      <c r="V401" s="1">
        <v>200</v>
      </c>
      <c r="W401">
        <v>200</v>
      </c>
    </row>
    <row r="402" spans="1:24" x14ac:dyDescent="0.4">
      <c r="A402" t="s">
        <v>355</v>
      </c>
      <c r="B402" t="s">
        <v>357</v>
      </c>
      <c r="C402" t="s">
        <v>15</v>
      </c>
      <c r="D402" t="s">
        <v>174</v>
      </c>
      <c r="E402" t="s">
        <v>175</v>
      </c>
      <c r="L402" s="1">
        <v>8000</v>
      </c>
      <c r="M402" s="1">
        <v>8000</v>
      </c>
      <c r="N402" s="1"/>
      <c r="O402" s="1">
        <v>175</v>
      </c>
      <c r="P402" s="1"/>
      <c r="Q402" s="1"/>
      <c r="R402" s="1"/>
      <c r="T402" s="1">
        <v>1000</v>
      </c>
      <c r="U402" s="1"/>
      <c r="V402" s="1">
        <v>2188</v>
      </c>
      <c r="W402">
        <v>100</v>
      </c>
    </row>
    <row r="403" spans="1:24" x14ac:dyDescent="0.4">
      <c r="A403" t="s">
        <v>355</v>
      </c>
      <c r="B403" t="s">
        <v>357</v>
      </c>
      <c r="C403" t="s">
        <v>15</v>
      </c>
      <c r="D403" t="s">
        <v>238</v>
      </c>
      <c r="E403" t="s">
        <v>239</v>
      </c>
      <c r="L403" s="1">
        <v>125000</v>
      </c>
      <c r="M403" s="1">
        <v>125000</v>
      </c>
      <c r="N403" s="1"/>
      <c r="O403" s="1">
        <v>0</v>
      </c>
      <c r="P403" s="1"/>
      <c r="Q403" s="1"/>
      <c r="T403" s="1"/>
      <c r="U403" s="1"/>
      <c r="V403" s="1"/>
    </row>
    <row r="404" spans="1:24" x14ac:dyDescent="0.4">
      <c r="A404" t="s">
        <v>355</v>
      </c>
      <c r="B404" t="s">
        <v>357</v>
      </c>
      <c r="C404" t="s">
        <v>15</v>
      </c>
      <c r="D404" t="s">
        <v>177</v>
      </c>
      <c r="E404" t="s">
        <v>178</v>
      </c>
      <c r="L404" s="1">
        <v>5000</v>
      </c>
      <c r="M404" s="1">
        <v>5000</v>
      </c>
      <c r="N404" s="1"/>
      <c r="O404" s="1">
        <v>0</v>
      </c>
      <c r="P404" s="1"/>
      <c r="Q404" s="1"/>
      <c r="T404">
        <v>100</v>
      </c>
    </row>
    <row r="405" spans="1:24" x14ac:dyDescent="0.4">
      <c r="A405" t="s">
        <v>355</v>
      </c>
      <c r="B405" t="s">
        <v>357</v>
      </c>
      <c r="C405" t="s">
        <v>15</v>
      </c>
      <c r="D405" t="s">
        <v>179</v>
      </c>
      <c r="E405" t="s">
        <v>180</v>
      </c>
      <c r="L405" s="1">
        <v>0</v>
      </c>
      <c r="M405" s="1">
        <v>0</v>
      </c>
      <c r="N405" s="1"/>
      <c r="O405" s="1">
        <v>-9824</v>
      </c>
      <c r="P405" s="1">
        <v>-8579</v>
      </c>
      <c r="Q405" s="1"/>
      <c r="V405" s="1">
        <v>-7742</v>
      </c>
    </row>
    <row r="406" spans="1:24" x14ac:dyDescent="0.4">
      <c r="A406" t="s">
        <v>355</v>
      </c>
      <c r="B406" t="s">
        <v>357</v>
      </c>
      <c r="C406" t="s">
        <v>15</v>
      </c>
      <c r="D406" t="s">
        <v>243</v>
      </c>
      <c r="E406" t="s">
        <v>244</v>
      </c>
      <c r="L406" s="1">
        <v>5000</v>
      </c>
      <c r="M406" s="1">
        <v>5000</v>
      </c>
      <c r="N406" s="1"/>
      <c r="O406" s="1">
        <v>0</v>
      </c>
      <c r="P406" s="1"/>
      <c r="Q406" s="1"/>
    </row>
    <row r="407" spans="1:24" x14ac:dyDescent="0.4">
      <c r="A407" t="s">
        <v>355</v>
      </c>
      <c r="B407" t="s">
        <v>357</v>
      </c>
      <c r="C407" t="s">
        <v>15</v>
      </c>
      <c r="D407" t="s">
        <v>187</v>
      </c>
      <c r="E407" t="s">
        <v>188</v>
      </c>
      <c r="L407" s="1">
        <v>10000</v>
      </c>
      <c r="M407" s="1">
        <v>10000</v>
      </c>
      <c r="N407" s="1"/>
      <c r="O407" s="1">
        <v>0</v>
      </c>
      <c r="P407" s="1"/>
      <c r="Q407" s="1"/>
    </row>
    <row r="408" spans="1:24" x14ac:dyDescent="0.4">
      <c r="A408" t="s">
        <v>355</v>
      </c>
      <c r="B408" t="s">
        <v>357</v>
      </c>
      <c r="C408" t="s">
        <v>15</v>
      </c>
      <c r="D408" t="s">
        <v>191</v>
      </c>
      <c r="E408" t="s">
        <v>192</v>
      </c>
      <c r="L408" s="1">
        <v>10000</v>
      </c>
      <c r="M408" s="1">
        <v>10000</v>
      </c>
      <c r="N408" s="1"/>
      <c r="O408" s="1">
        <v>0</v>
      </c>
      <c r="P408" s="1"/>
      <c r="Q408" s="1"/>
    </row>
    <row r="409" spans="1:24" x14ac:dyDescent="0.4">
      <c r="A409" s="4">
        <v>406</v>
      </c>
      <c r="B409" t="s">
        <v>361</v>
      </c>
      <c r="C409" t="s">
        <v>15</v>
      </c>
      <c r="D409" s="4">
        <v>13800</v>
      </c>
      <c r="E409" t="s">
        <v>92</v>
      </c>
      <c r="L409" s="1"/>
      <c r="M409" s="1"/>
      <c r="N409" s="1"/>
      <c r="O409" s="1"/>
      <c r="P409" s="1">
        <v>22886</v>
      </c>
      <c r="Q409" s="1"/>
    </row>
    <row r="410" spans="1:24" x14ac:dyDescent="0.4">
      <c r="A410" t="s">
        <v>355</v>
      </c>
      <c r="B410" t="s">
        <v>357</v>
      </c>
      <c r="C410" t="s">
        <v>15</v>
      </c>
      <c r="D410" t="s">
        <v>198</v>
      </c>
      <c r="E410" t="s">
        <v>12</v>
      </c>
      <c r="L410" s="1">
        <v>145000</v>
      </c>
      <c r="M410" s="1">
        <v>145000</v>
      </c>
      <c r="N410" s="1"/>
      <c r="O410" s="1">
        <v>0</v>
      </c>
      <c r="P410" s="1">
        <v>2662</v>
      </c>
      <c r="Q410" s="1"/>
      <c r="T410" s="1">
        <v>10000</v>
      </c>
    </row>
    <row r="411" spans="1:24" x14ac:dyDescent="0.4">
      <c r="A411" t="s">
        <v>355</v>
      </c>
      <c r="B411" t="s">
        <v>357</v>
      </c>
      <c r="C411" t="s">
        <v>15</v>
      </c>
      <c r="D411" t="s">
        <v>362</v>
      </c>
      <c r="E411" t="s">
        <v>363</v>
      </c>
      <c r="L411" s="1">
        <v>10000</v>
      </c>
      <c r="M411" s="1">
        <v>10000</v>
      </c>
      <c r="N411" s="1"/>
      <c r="O411" s="1">
        <v>0</v>
      </c>
      <c r="P411" s="1"/>
      <c r="Q411" s="1"/>
    </row>
    <row r="412" spans="1:24" x14ac:dyDescent="0.4">
      <c r="A412" s="6">
        <v>406</v>
      </c>
      <c r="B412" s="2" t="s">
        <v>15</v>
      </c>
      <c r="C412" s="2"/>
      <c r="D412" s="2"/>
      <c r="E412" s="2"/>
      <c r="F412" s="2"/>
      <c r="G412" s="2"/>
      <c r="H412" s="2"/>
      <c r="I412" s="2"/>
      <c r="J412" s="2"/>
      <c r="K412" s="2"/>
      <c r="L412" s="3">
        <f>SUM(L388:L411)</f>
        <v>5187000</v>
      </c>
      <c r="M412" s="3">
        <f>SUM(M388:M411)</f>
        <v>5187000</v>
      </c>
      <c r="N412" s="3"/>
      <c r="O412" s="3">
        <f t="shared" ref="O412:X412" si="12">SUM(O388:O411)</f>
        <v>2058591</v>
      </c>
      <c r="P412" s="3">
        <f t="shared" si="12"/>
        <v>1596074</v>
      </c>
      <c r="Q412" s="3">
        <f t="shared" si="12"/>
        <v>1958000</v>
      </c>
      <c r="R412" s="3">
        <f t="shared" si="12"/>
        <v>2118000</v>
      </c>
      <c r="S412" s="3">
        <f t="shared" si="12"/>
        <v>1909000</v>
      </c>
      <c r="T412" s="3">
        <f t="shared" si="12"/>
        <v>1946100</v>
      </c>
      <c r="U412" s="3">
        <f t="shared" si="12"/>
        <v>2119000</v>
      </c>
      <c r="V412" s="3">
        <f t="shared" si="12"/>
        <v>2448181</v>
      </c>
      <c r="W412" s="3">
        <f t="shared" si="12"/>
        <v>2038800</v>
      </c>
      <c r="X412" s="3">
        <f t="shared" si="12"/>
        <v>3040000</v>
      </c>
    </row>
    <row r="413" spans="1:24" x14ac:dyDescent="0.4">
      <c r="L413" s="1"/>
      <c r="M413" s="1"/>
      <c r="N413" s="1"/>
      <c r="O413" s="1"/>
      <c r="P413" s="1"/>
      <c r="Q413" s="1"/>
    </row>
    <row r="414" spans="1:24" x14ac:dyDescent="0.4">
      <c r="L414" s="1"/>
      <c r="M414" s="1"/>
      <c r="N414" s="1"/>
      <c r="O414" s="1"/>
      <c r="P414" s="1"/>
      <c r="Q414" s="1"/>
    </row>
    <row r="415" spans="1:24" x14ac:dyDescent="0.4">
      <c r="A415" t="s">
        <v>355</v>
      </c>
      <c r="B415" t="s">
        <v>364</v>
      </c>
      <c r="C415" t="s">
        <v>27</v>
      </c>
      <c r="D415" t="s">
        <v>314</v>
      </c>
      <c r="E415" t="s">
        <v>60</v>
      </c>
      <c r="L415" s="1">
        <v>-865000</v>
      </c>
      <c r="M415" s="1">
        <v>-865000</v>
      </c>
      <c r="N415" s="1"/>
      <c r="O415" s="1">
        <v>0</v>
      </c>
      <c r="P415" s="1"/>
      <c r="Q415" s="1"/>
    </row>
    <row r="416" spans="1:24" x14ac:dyDescent="0.4">
      <c r="A416" t="s">
        <v>355</v>
      </c>
      <c r="B416" t="s">
        <v>357</v>
      </c>
      <c r="C416" t="s">
        <v>27</v>
      </c>
      <c r="D416" t="s">
        <v>203</v>
      </c>
      <c r="E416" t="s">
        <v>204</v>
      </c>
      <c r="L416" s="1">
        <v>-35000</v>
      </c>
      <c r="M416" s="1">
        <v>-35000</v>
      </c>
      <c r="N416" s="1"/>
      <c r="O416" s="1">
        <v>0</v>
      </c>
      <c r="P416" s="1"/>
      <c r="Q416" s="1"/>
    </row>
    <row r="417" spans="1:24" x14ac:dyDescent="0.4">
      <c r="A417" t="s">
        <v>355</v>
      </c>
      <c r="B417" t="s">
        <v>357</v>
      </c>
      <c r="C417" t="s">
        <v>27</v>
      </c>
      <c r="D417" s="4">
        <v>17000</v>
      </c>
      <c r="E417" t="s">
        <v>206</v>
      </c>
      <c r="L417" s="1">
        <v>-10000</v>
      </c>
      <c r="M417" s="1">
        <v>-10000</v>
      </c>
      <c r="N417" s="1"/>
      <c r="O417" s="1">
        <v>-25827</v>
      </c>
      <c r="P417" s="1">
        <v>-24012</v>
      </c>
      <c r="Q417" s="1"/>
    </row>
    <row r="418" spans="1:24" x14ac:dyDescent="0.4">
      <c r="A418" s="4">
        <v>406</v>
      </c>
      <c r="B418" t="s">
        <v>358</v>
      </c>
      <c r="C418" t="s">
        <v>27</v>
      </c>
      <c r="D418" s="4">
        <v>17100</v>
      </c>
      <c r="E418" t="s">
        <v>39</v>
      </c>
      <c r="L418" s="1"/>
      <c r="M418" s="1"/>
      <c r="N418" s="1"/>
      <c r="O418" s="1"/>
      <c r="P418" s="1">
        <v>-49239</v>
      </c>
      <c r="Q418" s="1"/>
      <c r="T418" s="1">
        <v>-20000</v>
      </c>
      <c r="V418" s="1">
        <v>-6108</v>
      </c>
    </row>
    <row r="419" spans="1:24" x14ac:dyDescent="0.4">
      <c r="A419" t="s">
        <v>355</v>
      </c>
      <c r="B419" t="s">
        <v>357</v>
      </c>
      <c r="C419" t="s">
        <v>27</v>
      </c>
      <c r="D419" t="s">
        <v>210</v>
      </c>
      <c r="E419" t="s">
        <v>211</v>
      </c>
      <c r="L419" s="1">
        <v>-145000</v>
      </c>
      <c r="M419" s="1">
        <v>-145000</v>
      </c>
      <c r="N419" s="1"/>
      <c r="O419" s="1">
        <v>0</v>
      </c>
      <c r="P419" s="1">
        <v>-2661.25</v>
      </c>
      <c r="Q419" s="1"/>
      <c r="T419" s="1">
        <v>-10000</v>
      </c>
    </row>
    <row r="420" spans="1:24" x14ac:dyDescent="0.4">
      <c r="A420" t="s">
        <v>355</v>
      </c>
      <c r="B420" t="s">
        <v>357</v>
      </c>
      <c r="C420" t="s">
        <v>27</v>
      </c>
      <c r="D420" t="s">
        <v>212</v>
      </c>
      <c r="E420" t="s">
        <v>213</v>
      </c>
      <c r="L420" s="1">
        <v>0</v>
      </c>
      <c r="M420" s="1">
        <v>0</v>
      </c>
      <c r="N420" s="1"/>
      <c r="O420" s="1">
        <v>-1715308</v>
      </c>
      <c r="P420" s="1">
        <v>-1543355</v>
      </c>
      <c r="Q420" s="1">
        <v>-1958000</v>
      </c>
      <c r="R420" s="1">
        <v>-2118000</v>
      </c>
      <c r="S420" s="1">
        <v>-1909000</v>
      </c>
      <c r="T420" s="1">
        <v>-1915100</v>
      </c>
      <c r="U420" s="1">
        <v>-2119000</v>
      </c>
      <c r="V420" s="1">
        <v>-2171389</v>
      </c>
      <c r="W420" s="1">
        <v>-2038800</v>
      </c>
      <c r="X420" s="1">
        <v>-3040000</v>
      </c>
    </row>
    <row r="421" spans="1:24" x14ac:dyDescent="0.4">
      <c r="A421" s="4">
        <v>406</v>
      </c>
      <c r="B421" t="s">
        <v>358</v>
      </c>
      <c r="C421" t="s">
        <v>27</v>
      </c>
      <c r="D421" s="4">
        <v>17501</v>
      </c>
      <c r="E421" t="s">
        <v>365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>
        <v>-31998</v>
      </c>
    </row>
    <row r="422" spans="1:24" x14ac:dyDescent="0.4">
      <c r="A422" t="s">
        <v>355</v>
      </c>
      <c r="B422" t="s">
        <v>357</v>
      </c>
      <c r="C422" t="s">
        <v>27</v>
      </c>
      <c r="D422" t="s">
        <v>214</v>
      </c>
      <c r="E422" t="s">
        <v>215</v>
      </c>
      <c r="L422" s="1">
        <v>-200000</v>
      </c>
      <c r="M422" s="1">
        <v>-200000</v>
      </c>
      <c r="N422" s="1"/>
      <c r="O422" s="1">
        <v>-1666</v>
      </c>
      <c r="P422" s="1">
        <v>-1378</v>
      </c>
      <c r="Q422" s="1"/>
      <c r="V422" s="1">
        <v>-1190</v>
      </c>
    </row>
    <row r="423" spans="1:24" x14ac:dyDescent="0.4">
      <c r="A423" t="s">
        <v>355</v>
      </c>
      <c r="B423" t="s">
        <v>357</v>
      </c>
      <c r="C423" t="s">
        <v>27</v>
      </c>
      <c r="D423" t="s">
        <v>366</v>
      </c>
      <c r="E423" t="s">
        <v>21</v>
      </c>
      <c r="L423" s="1">
        <v>-1650000</v>
      </c>
      <c r="M423" s="1">
        <v>-1650000</v>
      </c>
      <c r="N423" s="1"/>
      <c r="O423" s="1">
        <v>0</v>
      </c>
      <c r="P423" s="1"/>
      <c r="Q423" s="1"/>
      <c r="T423" s="1">
        <v>-1000</v>
      </c>
    </row>
    <row r="424" spans="1:24" x14ac:dyDescent="0.4">
      <c r="A424" t="s">
        <v>355</v>
      </c>
      <c r="B424" t="s">
        <v>357</v>
      </c>
      <c r="C424" t="s">
        <v>27</v>
      </c>
      <c r="D424" t="s">
        <v>225</v>
      </c>
      <c r="E424" t="s">
        <v>367</v>
      </c>
      <c r="L424" s="1">
        <v>-2282000</v>
      </c>
      <c r="M424" s="1">
        <v>-2282000</v>
      </c>
      <c r="N424" s="1"/>
      <c r="O424" s="1">
        <v>0</v>
      </c>
      <c r="P424" s="1"/>
      <c r="Q424" s="1"/>
    </row>
    <row r="425" spans="1:24" x14ac:dyDescent="0.4">
      <c r="A425" s="6">
        <v>406</v>
      </c>
      <c r="B425" s="2" t="s">
        <v>109</v>
      </c>
      <c r="C425" s="2"/>
      <c r="D425" s="2"/>
      <c r="E425" s="2"/>
      <c r="F425" s="2"/>
      <c r="G425" s="2"/>
      <c r="H425" s="2"/>
      <c r="I425" s="2"/>
      <c r="J425" s="2"/>
      <c r="K425" s="2"/>
      <c r="L425" s="3">
        <f>SUM(L413:L424)</f>
        <v>-5187000</v>
      </c>
      <c r="M425" s="3">
        <f>SUM(M415:M424)</f>
        <v>-5187000</v>
      </c>
      <c r="N425" s="3"/>
      <c r="O425" s="3">
        <f t="shared" ref="O425:X425" si="13">SUM(O415:O424)</f>
        <v>-1742801</v>
      </c>
      <c r="P425" s="3">
        <f t="shared" si="13"/>
        <v>-1620645.25</v>
      </c>
      <c r="Q425" s="3">
        <f t="shared" si="13"/>
        <v>-1958000</v>
      </c>
      <c r="R425" s="3">
        <f t="shared" si="13"/>
        <v>-2118000</v>
      </c>
      <c r="S425" s="3">
        <f t="shared" si="13"/>
        <v>-1909000</v>
      </c>
      <c r="T425" s="3">
        <f t="shared" si="13"/>
        <v>-1946100</v>
      </c>
      <c r="U425" s="3">
        <f t="shared" si="13"/>
        <v>-2119000</v>
      </c>
      <c r="V425" s="3">
        <f t="shared" si="13"/>
        <v>-2210685</v>
      </c>
      <c r="W425" s="3">
        <f t="shared" si="13"/>
        <v>-2038800</v>
      </c>
      <c r="X425" s="3">
        <f t="shared" si="13"/>
        <v>-3040000</v>
      </c>
    </row>
    <row r="426" spans="1:24" x14ac:dyDescent="0.4">
      <c r="L426" s="1"/>
      <c r="M426" s="1"/>
      <c r="N426" s="1"/>
      <c r="O426" s="1"/>
      <c r="P426" s="1"/>
      <c r="Q426" s="1"/>
    </row>
    <row r="427" spans="1:24" x14ac:dyDescent="0.4">
      <c r="L427" s="1"/>
      <c r="M427" s="1"/>
      <c r="N427" s="1"/>
      <c r="O427" s="1"/>
      <c r="P427" s="1"/>
      <c r="Q427" s="1"/>
    </row>
    <row r="428" spans="1:24" x14ac:dyDescent="0.4">
      <c r="A428" s="4">
        <v>930</v>
      </c>
      <c r="B428" t="s">
        <v>368</v>
      </c>
      <c r="D428" s="4">
        <v>15300</v>
      </c>
      <c r="E428" t="s">
        <v>369</v>
      </c>
      <c r="U428" s="1">
        <v>386080</v>
      </c>
      <c r="V428" s="1">
        <v>386080</v>
      </c>
      <c r="W428">
        <v>386080</v>
      </c>
    </row>
    <row r="429" spans="1:24" x14ac:dyDescent="0.4">
      <c r="A429" s="4">
        <v>930</v>
      </c>
      <c r="B429" t="s">
        <v>368</v>
      </c>
      <c r="D429" t="s">
        <v>370</v>
      </c>
      <c r="E429" t="s">
        <v>371</v>
      </c>
      <c r="U429" s="1">
        <v>-386080</v>
      </c>
      <c r="V429" s="1"/>
    </row>
    <row r="430" spans="1:24" x14ac:dyDescent="0.4">
      <c r="A430" s="4">
        <v>930</v>
      </c>
      <c r="B430" t="s">
        <v>368</v>
      </c>
      <c r="D430" s="4">
        <v>19400</v>
      </c>
      <c r="E430" t="s">
        <v>334</v>
      </c>
      <c r="U430" s="1">
        <v>248604</v>
      </c>
      <c r="V430" s="1">
        <v>-386080</v>
      </c>
      <c r="W430">
        <v>-386080</v>
      </c>
    </row>
    <row r="431" spans="1:24" x14ac:dyDescent="0.4">
      <c r="A431" s="4">
        <v>930</v>
      </c>
      <c r="B431" t="s">
        <v>368</v>
      </c>
      <c r="D431" s="4">
        <v>256080015</v>
      </c>
      <c r="E431" t="s">
        <v>372</v>
      </c>
      <c r="U431" s="1">
        <v>-248604</v>
      </c>
      <c r="V431" s="1"/>
    </row>
    <row r="432" spans="1:24" x14ac:dyDescent="0.4">
      <c r="A432" s="4">
        <v>930</v>
      </c>
      <c r="B432" t="s">
        <v>368</v>
      </c>
      <c r="D432" s="4">
        <v>19400</v>
      </c>
      <c r="E432" t="s">
        <v>334</v>
      </c>
      <c r="U432" s="1">
        <v>137476</v>
      </c>
      <c r="V432" s="1"/>
    </row>
    <row r="433" spans="1:22" x14ac:dyDescent="0.4">
      <c r="A433" s="4">
        <v>930</v>
      </c>
      <c r="B433" t="s">
        <v>368</v>
      </c>
      <c r="D433" s="4">
        <v>256080001</v>
      </c>
      <c r="E433" t="s">
        <v>373</v>
      </c>
      <c r="U433" s="1">
        <v>-137476</v>
      </c>
      <c r="V433" s="1"/>
    </row>
    <row r="434" spans="1:22" x14ac:dyDescent="0.4">
      <c r="U434" s="42"/>
      <c r="V434" s="42"/>
    </row>
  </sheetData>
  <autoFilter ref="A1:DY427" xr:uid="{EBE270B8-DC3E-4975-AC97-B66721150DA9}"/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0298-F420-4DFB-8184-154B3D977B08}">
  <dimension ref="A1"/>
  <sheetViews>
    <sheetView zoomScaleNormal="100" workbookViewId="0"/>
  </sheetViews>
  <sheetFormatPr baseColWidth="10" defaultColWidth="11.3828125" defaultRowHeight="14.6" x14ac:dyDescent="0.4"/>
  <sheetData>
    <row r="1" spans="1:1" x14ac:dyDescent="0.4">
      <c r="A1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199e1f-5c23-442a-8ff6-384c2ff93d1b">
      <UserInfo>
        <DisplayName>Øysten Martin Paulsen</DisplayName>
        <AccountId>12</AccountId>
        <AccountType/>
      </UserInfo>
      <UserInfo>
        <DisplayName>Per Øyvind Skrede</DisplayName>
        <AccountId>13</AccountId>
        <AccountType/>
      </UserInfo>
      <UserInfo>
        <DisplayName>Ellen Helene Berger</DisplayName>
        <AccountId>15</AccountId>
        <AccountType/>
      </UserInfo>
      <UserInfo>
        <DisplayName>Sissel Hellvik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05401BFB2C54C94C253058D6148B8" ma:contentTypeVersion="5" ma:contentTypeDescription="Opprett et nytt dokument." ma:contentTypeScope="" ma:versionID="fe17693630fb361953487a57b9a955f8">
  <xsd:schema xmlns:xsd="http://www.w3.org/2001/XMLSchema" xmlns:xs="http://www.w3.org/2001/XMLSchema" xmlns:p="http://schemas.microsoft.com/office/2006/metadata/properties" xmlns:ns2="5fac8d59-e187-49e6-8c74-c4e43597dcab" xmlns:ns3="b6199e1f-5c23-442a-8ff6-384c2ff93d1b" targetNamespace="http://schemas.microsoft.com/office/2006/metadata/properties" ma:root="true" ma:fieldsID="9bfc3d1ed05bc499040a8e198cc5d391" ns2:_="" ns3:_="">
    <xsd:import namespace="5fac8d59-e187-49e6-8c74-c4e43597dcab"/>
    <xsd:import namespace="b6199e1f-5c23-442a-8ff6-384c2ff93d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c8d59-e187-49e6-8c74-c4e43597d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99e1f-5c23-442a-8ff6-384c2ff93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068579-974F-4AC1-A993-CE6C9A3B5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2DF5DB-6326-4428-93EE-C49BDFCD7A86}">
  <ds:schemaRefs>
    <ds:schemaRef ds:uri="http://schemas.microsoft.com/office/2006/metadata/properties"/>
    <ds:schemaRef ds:uri="http://schemas.microsoft.com/office/infopath/2007/PartnerControls"/>
    <ds:schemaRef ds:uri="b6199e1f-5c23-442a-8ff6-384c2ff93d1b"/>
  </ds:schemaRefs>
</ds:datastoreItem>
</file>

<file path=customXml/itemProps3.xml><?xml version="1.0" encoding="utf-8"?>
<ds:datastoreItem xmlns:ds="http://schemas.openxmlformats.org/officeDocument/2006/customXml" ds:itemID="{B19BFE8B-944A-4A8E-985E-1DDD84B21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ac8d59-e187-49e6-8c74-c4e43597dcab"/>
    <ds:schemaRef ds:uri="b6199e1f-5c23-442a-8ff6-384c2ff93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Ansvar</vt:lpstr>
      <vt:lpstr>Konto</vt:lpstr>
      <vt:lpstr>Ark2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Øysten Martin Paulsen</cp:lastModifiedBy>
  <cp:revision/>
  <dcterms:created xsi:type="dcterms:W3CDTF">2021-01-11T11:32:05Z</dcterms:created>
  <dcterms:modified xsi:type="dcterms:W3CDTF">2024-01-15T13:32:14Z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0x010100C5005401BFB2C54C94C253058D6148B8</vt:lpwstr>
  </property>
  <property fmtid="{D5CDD505-2E9C-101B-9397-08002B2CF9AE}" pid="3" name="Order">
    <vt:r8>35200</vt:r8>
  </property>
</Properties>
</file>