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norskekirke.sharepoint.com/sites/NordreFolloKF-Kirkevergekontoret/Delte dokumenter/General/Økonomi/Budsjett/Budsjett 2025/"/>
    </mc:Choice>
  </mc:AlternateContent>
  <xr:revisionPtr revIDLastSave="19" documentId="8_{C330CFA4-4ED1-4A1C-8FE5-2722B39811F4}" xr6:coauthVersionLast="47" xr6:coauthVersionMax="47" xr10:uidLastSave="{681C64CD-32B3-468D-90E3-45E2DD1D980A}"/>
  <bookViews>
    <workbookView xWindow="-120" yWindow="-120" windowWidth="29040" windowHeight="15720" activeTab="2" xr2:uid="{00000000-000D-0000-FFFF-FFFF00000000}"/>
  </bookViews>
  <sheets>
    <sheet name="Ansvar" sheetId="2" r:id="rId1"/>
    <sheet name="Konto" sheetId="1" r:id="rId2"/>
    <sheet name="Investering" sheetId="3" r:id="rId3"/>
  </sheets>
  <definedNames>
    <definedName name="_xlnm._FilterDatabase" localSheetId="1" hidden="1">Konto!$A$1:$DE$363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170" i="2"/>
  <c r="D158" i="2"/>
  <c r="D150" i="2"/>
  <c r="D149" i="2"/>
  <c r="D148" i="2"/>
  <c r="D147" i="2"/>
  <c r="D146" i="2"/>
  <c r="D143" i="2"/>
  <c r="D142" i="2"/>
  <c r="D141" i="2"/>
  <c r="D140" i="2"/>
  <c r="D139" i="2"/>
  <c r="D138" i="2"/>
  <c r="D132" i="2"/>
  <c r="D131" i="2"/>
  <c r="D130" i="2"/>
  <c r="D129" i="2"/>
  <c r="D128" i="2"/>
  <c r="D127" i="2"/>
  <c r="D126" i="2"/>
  <c r="D122" i="2"/>
  <c r="D121" i="2"/>
  <c r="D120" i="2"/>
  <c r="D119" i="2"/>
  <c r="D118" i="2"/>
  <c r="D117" i="2"/>
  <c r="D111" i="2"/>
  <c r="D112" i="2" s="1"/>
  <c r="D108" i="2"/>
  <c r="D107" i="2"/>
  <c r="D102" i="2"/>
  <c r="D101" i="2"/>
  <c r="D99" i="2"/>
  <c r="D98" i="2"/>
  <c r="D97" i="2"/>
  <c r="D96" i="2"/>
  <c r="D95" i="2"/>
  <c r="D91" i="2"/>
  <c r="D89" i="2"/>
  <c r="D88" i="2"/>
  <c r="D87" i="2"/>
  <c r="D86" i="2"/>
  <c r="D83" i="2"/>
  <c r="D76" i="2"/>
  <c r="D75" i="2"/>
  <c r="D74" i="2"/>
  <c r="D73" i="2"/>
  <c r="D72" i="2"/>
  <c r="D71" i="2"/>
  <c r="D70" i="2"/>
  <c r="D69" i="2"/>
  <c r="D68" i="2"/>
  <c r="D64" i="2"/>
  <c r="D61" i="2"/>
  <c r="D60" i="2"/>
  <c r="D59" i="2"/>
  <c r="D58" i="2"/>
  <c r="D57" i="2"/>
  <c r="D51" i="2"/>
  <c r="D50" i="2"/>
  <c r="D49" i="2"/>
  <c r="D48" i="2"/>
  <c r="D47" i="2"/>
  <c r="D46" i="2"/>
  <c r="D45" i="2"/>
  <c r="D44" i="2"/>
  <c r="D43" i="2"/>
  <c r="D42" i="2"/>
  <c r="D38" i="2"/>
  <c r="D37" i="2"/>
  <c r="D35" i="2"/>
  <c r="D34" i="2"/>
  <c r="D33" i="2"/>
  <c r="D32" i="2"/>
  <c r="D31" i="2"/>
  <c r="D30" i="2"/>
  <c r="D25" i="2"/>
  <c r="D24" i="2"/>
  <c r="D22" i="2"/>
  <c r="D21" i="2"/>
  <c r="D20" i="2"/>
  <c r="D19" i="2"/>
  <c r="D17" i="2"/>
  <c r="D16" i="2"/>
  <c r="D15" i="2"/>
  <c r="D14" i="2"/>
  <c r="D12" i="2"/>
  <c r="D9" i="2"/>
  <c r="D8" i="2"/>
  <c r="D7" i="2"/>
  <c r="D5" i="2"/>
  <c r="D4" i="2"/>
  <c r="D3" i="2"/>
  <c r="C118" i="2"/>
  <c r="C58" i="2"/>
  <c r="C64" i="2"/>
  <c r="C59" i="2"/>
  <c r="C60" i="2"/>
  <c r="C61" i="2"/>
  <c r="C57" i="2"/>
  <c r="B24" i="2"/>
  <c r="C24" i="2"/>
  <c r="B23" i="2"/>
  <c r="C170" i="2"/>
  <c r="C158" i="2"/>
  <c r="C150" i="2"/>
  <c r="C149" i="2"/>
  <c r="C148" i="2"/>
  <c r="C147" i="2"/>
  <c r="C146" i="2"/>
  <c r="C143" i="2"/>
  <c r="C142" i="2"/>
  <c r="C141" i="2"/>
  <c r="C140" i="2"/>
  <c r="C139" i="2"/>
  <c r="C138" i="2"/>
  <c r="C132" i="2"/>
  <c r="C131" i="2"/>
  <c r="C130" i="2"/>
  <c r="C129" i="2"/>
  <c r="C128" i="2"/>
  <c r="C127" i="2"/>
  <c r="C126" i="2"/>
  <c r="C122" i="2"/>
  <c r="C121" i="2"/>
  <c r="C120" i="2"/>
  <c r="C119" i="2"/>
  <c r="C117" i="2"/>
  <c r="C111" i="2"/>
  <c r="C112" i="2" s="1"/>
  <c r="C108" i="2"/>
  <c r="C107" i="2"/>
  <c r="C109" i="2" s="1"/>
  <c r="C102" i="2"/>
  <c r="C101" i="2"/>
  <c r="C99" i="2"/>
  <c r="C98" i="2"/>
  <c r="C97" i="2"/>
  <c r="C96" i="2"/>
  <c r="C95" i="2"/>
  <c r="C91" i="2"/>
  <c r="C89" i="2"/>
  <c r="C88" i="2"/>
  <c r="C87" i="2"/>
  <c r="C86" i="2"/>
  <c r="C83" i="2"/>
  <c r="C76" i="2"/>
  <c r="C75" i="2"/>
  <c r="C74" i="2"/>
  <c r="C73" i="2"/>
  <c r="C72" i="2"/>
  <c r="C71" i="2"/>
  <c r="C70" i="2"/>
  <c r="C69" i="2"/>
  <c r="C68" i="2"/>
  <c r="C51" i="2"/>
  <c r="C50" i="2"/>
  <c r="C49" i="2"/>
  <c r="C48" i="2"/>
  <c r="C47" i="2"/>
  <c r="C46" i="2"/>
  <c r="C45" i="2"/>
  <c r="C44" i="2"/>
  <c r="C43" i="2"/>
  <c r="C42" i="2"/>
  <c r="C38" i="2"/>
  <c r="C37" i="2"/>
  <c r="C35" i="2"/>
  <c r="C34" i="2"/>
  <c r="C33" i="2"/>
  <c r="C32" i="2"/>
  <c r="C31" i="2"/>
  <c r="C30" i="2"/>
  <c r="C25" i="2"/>
  <c r="C22" i="2"/>
  <c r="C21" i="2"/>
  <c r="C20" i="2"/>
  <c r="C19" i="2"/>
  <c r="C17" i="2"/>
  <c r="C16" i="2"/>
  <c r="C15" i="2"/>
  <c r="C14" i="2"/>
  <c r="C12" i="2"/>
  <c r="C9" i="2"/>
  <c r="C8" i="2"/>
  <c r="C7" i="2"/>
  <c r="C5" i="2"/>
  <c r="C4" i="2"/>
  <c r="C3" i="2"/>
  <c r="B21" i="2"/>
  <c r="B142" i="2"/>
  <c r="B129" i="2"/>
  <c r="B71" i="2"/>
  <c r="B73" i="2"/>
  <c r="B30" i="2"/>
  <c r="G269" i="1"/>
  <c r="I209" i="1"/>
  <c r="H209" i="1"/>
  <c r="G209" i="1"/>
  <c r="I361" i="1"/>
  <c r="I348" i="1"/>
  <c r="I319" i="1"/>
  <c r="I303" i="1"/>
  <c r="I273" i="1"/>
  <c r="I269" i="1"/>
  <c r="I261" i="1"/>
  <c r="I247" i="1"/>
  <c r="I203" i="1"/>
  <c r="I183" i="1"/>
  <c r="I133" i="1"/>
  <c r="I113" i="1"/>
  <c r="I62" i="1"/>
  <c r="I41" i="1"/>
  <c r="B158" i="2"/>
  <c r="C103" i="2" l="1"/>
  <c r="D109" i="2"/>
  <c r="D159" i="2" s="1"/>
  <c r="D92" i="2"/>
  <c r="D156" i="2"/>
  <c r="C113" i="2"/>
  <c r="D161" i="2"/>
  <c r="D151" i="2"/>
  <c r="I362" i="1"/>
  <c r="I204" i="1"/>
  <c r="D155" i="2"/>
  <c r="C26" i="2"/>
  <c r="C92" i="2"/>
  <c r="C104" i="2" s="1"/>
  <c r="C39" i="2"/>
  <c r="D39" i="2"/>
  <c r="C124" i="2"/>
  <c r="D10" i="2"/>
  <c r="C144" i="2"/>
  <c r="D53" i="2"/>
  <c r="C133" i="2"/>
  <c r="C151" i="2"/>
  <c r="D77" i="2"/>
  <c r="C53" i="2"/>
  <c r="C10" i="2"/>
  <c r="C27" i="2" s="1"/>
  <c r="C77" i="2"/>
  <c r="D177" i="2"/>
  <c r="D179" i="2" s="1"/>
  <c r="D181" i="2" s="1"/>
  <c r="D144" i="2"/>
  <c r="D26" i="2"/>
  <c r="D133" i="2"/>
  <c r="D124" i="2"/>
  <c r="I274" i="1"/>
  <c r="D103" i="2"/>
  <c r="I262" i="1"/>
  <c r="D65" i="2"/>
  <c r="D157" i="2"/>
  <c r="I63" i="1"/>
  <c r="D113" i="2"/>
  <c r="C65" i="2"/>
  <c r="C177" i="2"/>
  <c r="C159" i="2"/>
  <c r="I134" i="1"/>
  <c r="I320" i="1"/>
  <c r="D78" i="2" l="1"/>
  <c r="D134" i="2"/>
  <c r="D160" i="2"/>
  <c r="C152" i="2"/>
  <c r="C134" i="2"/>
  <c r="C168" i="2"/>
  <c r="C160" i="2"/>
  <c r="D27" i="2"/>
  <c r="D152" i="2"/>
  <c r="D54" i="2"/>
  <c r="D162" i="2"/>
  <c r="C162" i="2"/>
  <c r="C54" i="2"/>
  <c r="C167" i="2"/>
  <c r="D168" i="2"/>
  <c r="D104" i="2"/>
  <c r="D167" i="2"/>
  <c r="C78" i="2"/>
  <c r="H273" i="1"/>
  <c r="H269" i="1"/>
  <c r="B150" i="2"/>
  <c r="B147" i="2"/>
  <c r="B138" i="2"/>
  <c r="B143" i="2"/>
  <c r="B141" i="2"/>
  <c r="B139" i="2"/>
  <c r="B140" i="2"/>
  <c r="B132" i="2"/>
  <c r="B121" i="2"/>
  <c r="B118" i="2"/>
  <c r="B122" i="2"/>
  <c r="B111" i="2"/>
  <c r="B112" i="2" s="1"/>
  <c r="B108" i="2"/>
  <c r="B107" i="2"/>
  <c r="B83" i="2"/>
  <c r="B37" i="2"/>
  <c r="G348" i="1"/>
  <c r="G273" i="1"/>
  <c r="G274" i="1" s="1"/>
  <c r="H261" i="1"/>
  <c r="K30" i="3"/>
  <c r="H319" i="1"/>
  <c r="D164" i="2" l="1"/>
  <c r="D169" i="2"/>
  <c r="C169" i="2"/>
  <c r="H274" i="1"/>
  <c r="B144" i="2"/>
  <c r="B109" i="2"/>
  <c r="B113" i="2" l="1"/>
  <c r="B159" i="2"/>
  <c r="H303" i="1" l="1"/>
  <c r="C161" i="2" s="1"/>
  <c r="H247" i="1"/>
  <c r="H262" i="1" s="1"/>
  <c r="H203" i="1"/>
  <c r="H183" i="1"/>
  <c r="H133" i="1"/>
  <c r="H204" i="1" l="1"/>
  <c r="C157" i="2"/>
  <c r="H320" i="1"/>
  <c r="H113" i="1"/>
  <c r="C156" i="2" s="1"/>
  <c r="H62" i="1"/>
  <c r="H41" i="1"/>
  <c r="H361" i="1"/>
  <c r="H348" i="1"/>
  <c r="H362" i="1" l="1"/>
  <c r="C155" i="2"/>
  <c r="C164" i="2" s="1"/>
  <c r="H63" i="1"/>
  <c r="H134" i="1"/>
  <c r="B68" i="2"/>
  <c r="B87" i="2"/>
  <c r="B98" i="2"/>
  <c r="B31" i="2"/>
  <c r="B170" i="2"/>
  <c r="B149" i="2"/>
  <c r="B148" i="2"/>
  <c r="B146" i="2"/>
  <c r="B131" i="2"/>
  <c r="B130" i="2"/>
  <c r="B128" i="2"/>
  <c r="B127" i="2"/>
  <c r="B126" i="2"/>
  <c r="B120" i="2"/>
  <c r="B119" i="2"/>
  <c r="B117" i="2"/>
  <c r="B102" i="2"/>
  <c r="B101" i="2"/>
  <c r="B99" i="2"/>
  <c r="B97" i="2"/>
  <c r="B96" i="2"/>
  <c r="B95" i="2"/>
  <c r="B91" i="2"/>
  <c r="B89" i="2"/>
  <c r="B88" i="2"/>
  <c r="B86" i="2"/>
  <c r="B76" i="2"/>
  <c r="B75" i="2"/>
  <c r="B74" i="2"/>
  <c r="B72" i="2"/>
  <c r="B70" i="2"/>
  <c r="B69" i="2"/>
  <c r="B64" i="2"/>
  <c r="B61" i="2"/>
  <c r="B60" i="2"/>
  <c r="B59" i="2"/>
  <c r="B57" i="2"/>
  <c r="B51" i="2"/>
  <c r="B50" i="2"/>
  <c r="B49" i="2"/>
  <c r="B48" i="2"/>
  <c r="B47" i="2"/>
  <c r="B46" i="2"/>
  <c r="B45" i="2"/>
  <c r="B44" i="2"/>
  <c r="B43" i="2"/>
  <c r="B42" i="2"/>
  <c r="B38" i="2"/>
  <c r="B35" i="2"/>
  <c r="B34" i="2"/>
  <c r="B33" i="2"/>
  <c r="B32" i="2"/>
  <c r="B25" i="2"/>
  <c r="B22" i="2"/>
  <c r="B20" i="2"/>
  <c r="B19" i="2"/>
  <c r="B17" i="2"/>
  <c r="B16" i="2"/>
  <c r="B15" i="2"/>
  <c r="B14" i="2"/>
  <c r="B12" i="2"/>
  <c r="B9" i="2"/>
  <c r="B8" i="2"/>
  <c r="B7" i="2"/>
  <c r="B5" i="2"/>
  <c r="B4" i="2"/>
  <c r="B3" i="2"/>
  <c r="G361" i="1"/>
  <c r="G362" i="1" s="1"/>
  <c r="G319" i="1"/>
  <c r="G303" i="1"/>
  <c r="G261" i="1"/>
  <c r="G247" i="1"/>
  <c r="G203" i="1"/>
  <c r="G183" i="1"/>
  <c r="G133" i="1"/>
  <c r="G113" i="1"/>
  <c r="G62" i="1"/>
  <c r="G41" i="1"/>
  <c r="G320" i="1" l="1"/>
  <c r="G63" i="1"/>
  <c r="G134" i="1"/>
  <c r="G262" i="1"/>
  <c r="G204" i="1"/>
  <c r="B151" i="2"/>
  <c r="B155" i="2"/>
  <c r="B177" i="2"/>
  <c r="B179" i="2" s="1"/>
  <c r="B181" i="2" s="1"/>
  <c r="B53" i="2"/>
  <c r="B161" i="2"/>
  <c r="B133" i="2"/>
  <c r="B124" i="2"/>
  <c r="B103" i="2"/>
  <c r="B92" i="2"/>
  <c r="B77" i="2"/>
  <c r="B65" i="2"/>
  <c r="B156" i="2"/>
  <c r="B26" i="2"/>
  <c r="B157" i="2"/>
  <c r="B10" i="2"/>
  <c r="B39" i="2"/>
  <c r="B167" i="2" l="1"/>
  <c r="B168" i="2"/>
  <c r="B152" i="2"/>
  <c r="B78" i="2"/>
  <c r="B162" i="2"/>
  <c r="B134" i="2"/>
  <c r="B54" i="2"/>
  <c r="B160" i="2"/>
  <c r="B27" i="2"/>
  <c r="B104" i="2"/>
  <c r="B164" i="2" l="1"/>
  <c r="B169" i="2"/>
</calcChain>
</file>

<file path=xl/sharedStrings.xml><?xml version="1.0" encoding="utf-8"?>
<sst xmlns="http://schemas.openxmlformats.org/spreadsheetml/2006/main" count="1650" uniqueCount="327">
  <si>
    <t>Budsjett 2025</t>
  </si>
  <si>
    <t>Revidert budsjett 2025</t>
  </si>
  <si>
    <t>Administrasjon ansvar 100</t>
  </si>
  <si>
    <t>Lønn og sosiale utgifter, inkl KLP</t>
  </si>
  <si>
    <t xml:space="preserve">Driftsutgifter </t>
  </si>
  <si>
    <t>Refusjon til kommune, regnskapsføring og lønnsbehandling</t>
  </si>
  <si>
    <t>Refusjon til menighetsråd</t>
  </si>
  <si>
    <t>Merverdiavgift</t>
  </si>
  <si>
    <t>Avsetning til ubundne fond</t>
  </si>
  <si>
    <t>Overføring til inv regnskap og avskrivninger</t>
  </si>
  <si>
    <t>Utgifter</t>
  </si>
  <si>
    <t>Diverse inntekter</t>
  </si>
  <si>
    <t>Refusjon fra Staten/Nav</t>
  </si>
  <si>
    <t xml:space="preserve">Refusjon fra rettssubjektet Den norske kirke </t>
  </si>
  <si>
    <t>Refusjoner fra andre/menighet</t>
  </si>
  <si>
    <t>Administrasjonsinntekter konf og trosopp</t>
  </si>
  <si>
    <t>Tilskudd fra staten/statlige institusjoner</t>
  </si>
  <si>
    <t>Tilskudd fra rettssubjektet Den norske kirke, prostesekretær</t>
  </si>
  <si>
    <t>Tilskudd fra kommunen</t>
  </si>
  <si>
    <t>Tilskudd/gaver fra andre</t>
  </si>
  <si>
    <t>Renteinntekter</t>
  </si>
  <si>
    <t>Bruk av tidligere års mindreforbruk</t>
  </si>
  <si>
    <t>Bruk av bundne fond</t>
  </si>
  <si>
    <t>Motpost inv regnskap og avskrivninger</t>
  </si>
  <si>
    <t>Inntekter</t>
  </si>
  <si>
    <t>Resultat mer-mindreforbruk</t>
  </si>
  <si>
    <t>Kirker ansvar 200</t>
  </si>
  <si>
    <t>Driftsutgifter</t>
  </si>
  <si>
    <t>Refusjon til kommune, regnskapsføring menigheter</t>
  </si>
  <si>
    <t>Tilskudd/gaver til menighetsråd, kirkevertordning mv</t>
  </si>
  <si>
    <t>Disagio</t>
  </si>
  <si>
    <t xml:space="preserve">Overføring til inv. regnskapet, nybygg, mva nybygg </t>
  </si>
  <si>
    <t>Avsetning ubundne fond</t>
  </si>
  <si>
    <t>Avskrivninger</t>
  </si>
  <si>
    <t>Diverse inntekter, billettinntekter, utleie mv</t>
  </si>
  <si>
    <t>Refusjoner fra menighetsråd (lønn) og andre/interne overføringer</t>
  </si>
  <si>
    <t>Sykelønnsrefusjon</t>
  </si>
  <si>
    <t>Tilskudd fra staten/strøm</t>
  </si>
  <si>
    <t>Refusjon fra Den norske kirke, lønn kateket</t>
  </si>
  <si>
    <t xml:space="preserve">(Utbytte Knif ) og bruk av ubundne fond </t>
  </si>
  <si>
    <t>Bruk av ubunde fond KLP, lønn</t>
  </si>
  <si>
    <t>Motpost avskrivninger</t>
  </si>
  <si>
    <t>Overføring fra driftsregnskapet investering/mva investering</t>
  </si>
  <si>
    <t>Gravlplass ansvar 300</t>
  </si>
  <si>
    <t>Kremasjonsavgift</t>
  </si>
  <si>
    <t>Kalkulatoriske utgifter ved kommunal tjenesteyting</t>
  </si>
  <si>
    <t>Avsetning bundne fond Ski kirkegård</t>
  </si>
  <si>
    <t>Rente og avdragsutgifter</t>
  </si>
  <si>
    <t>Festeavgifter, salg gravstell, utensokns gebyrer mv</t>
  </si>
  <si>
    <t>Refusjoner fra NAV, ansatte kirkegård</t>
  </si>
  <si>
    <t>Refusjon fra andre</t>
  </si>
  <si>
    <t>Refusjon fra fellesråd</t>
  </si>
  <si>
    <t>Bruk av ubunde fond</t>
  </si>
  <si>
    <t>Bruk av ubundne fond KLP, lønn</t>
  </si>
  <si>
    <t>Resultat mer- mindreforbruk</t>
  </si>
  <si>
    <t>Gravstelltjenester ansvar 390</t>
  </si>
  <si>
    <t>Interne overføringer</t>
  </si>
  <si>
    <t>KUL ansvar 400</t>
  </si>
  <si>
    <t>Refusjoner til FR, interne overføringer</t>
  </si>
  <si>
    <t>Tilskudd gaver til menighetsråd</t>
  </si>
  <si>
    <t>Avsetning til bundne fond</t>
  </si>
  <si>
    <t>Betaling fra deltakere</t>
  </si>
  <si>
    <t>Refusjon merverdiavgift</t>
  </si>
  <si>
    <t>Tilskudd fra rettssubjektet Den norske kirke</t>
  </si>
  <si>
    <t>Tilskudd gaver fra andre</t>
  </si>
  <si>
    <t>Lederforum KUL ansvar 401</t>
  </si>
  <si>
    <t>Diakoni ansvar 403</t>
  </si>
  <si>
    <t>Overføring til menighetsråd ungdomsdiakon</t>
  </si>
  <si>
    <t>Tilskudd/gaver til andre</t>
  </si>
  <si>
    <t>Avsetning bundne fond, BUFDIR</t>
  </si>
  <si>
    <t>Bruk av bundne fond, ungdomsdiakon Ski</t>
  </si>
  <si>
    <t>Refusjoner fra NAV sykelønn</t>
  </si>
  <si>
    <t>Tilskudd fra Den norske kirke</t>
  </si>
  <si>
    <t>Refusjoner fra andre</t>
  </si>
  <si>
    <t xml:space="preserve">Bruk av bundne fond </t>
  </si>
  <si>
    <t>Menighetenes barne - og ungdomsarbeid, ansvar 406</t>
  </si>
  <si>
    <t>Lønn og sosiale utgifter forskuttert av NFKF</t>
  </si>
  <si>
    <t>Driftsutgifter, stillingsannonse, forsikringer</t>
  </si>
  <si>
    <t>Avsetning bundne fond</t>
  </si>
  <si>
    <t>Refusjon fra staten/statlige institusjoner/sykepenger</t>
  </si>
  <si>
    <t>Refusjon lønn mv fra menighetsråd</t>
  </si>
  <si>
    <t>Innteker</t>
  </si>
  <si>
    <t xml:space="preserve"> </t>
  </si>
  <si>
    <t>Ansvar 100</t>
  </si>
  <si>
    <t>Ansvar 200</t>
  </si>
  <si>
    <t>Ansvar 300</t>
  </si>
  <si>
    <t>Ansvar 390</t>
  </si>
  <si>
    <t>Ansvar 401</t>
  </si>
  <si>
    <t>Ansvar 400</t>
  </si>
  <si>
    <t>Ansvar 403</t>
  </si>
  <si>
    <t>Ansvar 406</t>
  </si>
  <si>
    <t>Disp av tidligere års regnskapsmessige mindreforbruk</t>
  </si>
  <si>
    <t xml:space="preserve">Utgifter </t>
  </si>
  <si>
    <t xml:space="preserve">Inntekter </t>
  </si>
  <si>
    <t>Mindre/merforbruk</t>
  </si>
  <si>
    <t xml:space="preserve">Bruk av bundne trosopplæring </t>
  </si>
  <si>
    <t>Bruk av disp fond</t>
  </si>
  <si>
    <t>disp fond</t>
  </si>
  <si>
    <t>pensjonsfond</t>
  </si>
  <si>
    <t>Rammetilskudd fra kommunen</t>
  </si>
  <si>
    <t>Delsum</t>
  </si>
  <si>
    <t>Ungdomsdiakon</t>
  </si>
  <si>
    <t>Sum tilskudd uten kremavg og ung,diakon</t>
  </si>
  <si>
    <t>Ansvar</t>
  </si>
  <si>
    <t/>
  </si>
  <si>
    <t>Inntekter/Utgifter</t>
  </si>
  <si>
    <t>Konto</t>
  </si>
  <si>
    <t>100</t>
  </si>
  <si>
    <t>Administrasjon</t>
  </si>
  <si>
    <t>10100</t>
  </si>
  <si>
    <t>Fastlønn</t>
  </si>
  <si>
    <t>10101</t>
  </si>
  <si>
    <t>Avtalefestede tillegg fastlønn</t>
  </si>
  <si>
    <t>10102</t>
  </si>
  <si>
    <t>Påløpte feriepenger</t>
  </si>
  <si>
    <t>10500</t>
  </si>
  <si>
    <t>Annen lønn og trekkpliktige godtgjørelse</t>
  </si>
  <si>
    <t>10800</t>
  </si>
  <si>
    <t>Godtgjørelse folkevalgte</t>
  </si>
  <si>
    <t>10900</t>
  </si>
  <si>
    <t>KLP Pensjon</t>
  </si>
  <si>
    <t>10950</t>
  </si>
  <si>
    <t>Trekkpliktige forsikringer</t>
  </si>
  <si>
    <t>10990</t>
  </si>
  <si>
    <t>Arbeidsgiveravgift</t>
  </si>
  <si>
    <t>11000</t>
  </si>
  <si>
    <t>Kontormateriell</t>
  </si>
  <si>
    <t>11100</t>
  </si>
  <si>
    <t>Aktivitetsrelatert forbruksmatriell/utstyr/tjenester</t>
  </si>
  <si>
    <t>11200</t>
  </si>
  <si>
    <t>Annet forbruksmateriell</t>
  </si>
  <si>
    <t>11204</t>
  </si>
  <si>
    <t>Påskjønnelser, gaver</t>
  </si>
  <si>
    <t>11205</t>
  </si>
  <si>
    <t>Kjøp av mat med mva fradag</t>
  </si>
  <si>
    <t>11206</t>
  </si>
  <si>
    <t>Kjøp av mat uten mva fradag</t>
  </si>
  <si>
    <t>11209</t>
  </si>
  <si>
    <t>Velferdstiltak</t>
  </si>
  <si>
    <t>Personalutgifter (HMS)</t>
  </si>
  <si>
    <t>11300</t>
  </si>
  <si>
    <t>Post- banktj- telefon- internett/bredbånd</t>
  </si>
  <si>
    <t>Avgiftsfrie gebyrer</t>
  </si>
  <si>
    <t>11400</t>
  </si>
  <si>
    <t>Annonser</t>
  </si>
  <si>
    <t>11500</t>
  </si>
  <si>
    <t>Opplæring og kurs</t>
  </si>
  <si>
    <t>11600</t>
  </si>
  <si>
    <t>Skyss og kostgodtjørelse- oppholdsutgifter (oppl.pliktige - ikke trekkpliktige)</t>
  </si>
  <si>
    <t>Andre oppgavepliktige godtgjørelser</t>
  </si>
  <si>
    <t>11700</t>
  </si>
  <si>
    <t>Ikke oppl.pl. reiseutgifter- skyssutgifter</t>
  </si>
  <si>
    <t>11850</t>
  </si>
  <si>
    <t>Forsikringer</t>
  </si>
  <si>
    <t>11950</t>
  </si>
  <si>
    <t>Kommunale avgifter</t>
  </si>
  <si>
    <t>11951</t>
  </si>
  <si>
    <t>Lisenser, kontingenter og andre gebyrer</t>
  </si>
  <si>
    <t>12000</t>
  </si>
  <si>
    <t>Inventar og utstyr</t>
  </si>
  <si>
    <t>12100</t>
  </si>
  <si>
    <t>Leie- leasing kjøp av transportmidler</t>
  </si>
  <si>
    <t>12200</t>
  </si>
  <si>
    <t>Leie- leasing- kjøp av maskiner</t>
  </si>
  <si>
    <t>12400</t>
  </si>
  <si>
    <t>Serviceavtaler og reparasjoner og vaktmestertjenester</t>
  </si>
  <si>
    <t>12700</t>
  </si>
  <si>
    <t>Konsulenter- vikartjeneste- juridisk bistand o.l./revisjon</t>
  </si>
  <si>
    <t>13300</t>
  </si>
  <si>
    <t>Refusjon til kommune/regnsk.tj.</t>
  </si>
  <si>
    <t>13900</t>
  </si>
  <si>
    <t>14290</t>
  </si>
  <si>
    <t>15700</t>
  </si>
  <si>
    <t>Overføring til investeringsregnskapet (KLP)</t>
  </si>
  <si>
    <t>15900</t>
  </si>
  <si>
    <t>16200</t>
  </si>
  <si>
    <t>Avgiftsfrie inntekter og salgsinntekter</t>
  </si>
  <si>
    <t>17000</t>
  </si>
  <si>
    <t>Refusjon fra staten/statlige institusjoner</t>
  </si>
  <si>
    <t>Refusjon fra rettssubjektet Dnk</t>
  </si>
  <si>
    <t>17100</t>
  </si>
  <si>
    <t>Sykelønnsrefusjon/refusjon fødselspenger</t>
  </si>
  <si>
    <t>17290</t>
  </si>
  <si>
    <t>Kompensasjon mva</t>
  </si>
  <si>
    <t>17500</t>
  </si>
  <si>
    <t>Refusjon fra menighetsråd</t>
  </si>
  <si>
    <t>17700</t>
  </si>
  <si>
    <t>Refusjon fra andre/private</t>
  </si>
  <si>
    <t>17800</t>
  </si>
  <si>
    <t>17900</t>
  </si>
  <si>
    <t>Kalkulatoriske inntekter ved kommunal tjenesteyting</t>
  </si>
  <si>
    <t>18050</t>
  </si>
  <si>
    <t>18300</t>
  </si>
  <si>
    <t>Tilskudd fra kommunen/kommunale institusjoner</t>
  </si>
  <si>
    <t>19000</t>
  </si>
  <si>
    <t>19400</t>
  </si>
  <si>
    <t>Bruk av ubundne fond, KLP, lønn</t>
  </si>
  <si>
    <t>19900</t>
  </si>
  <si>
    <t>Mer-/mindreforbruk</t>
  </si>
  <si>
    <t>200</t>
  </si>
  <si>
    <t>Kirker</t>
  </si>
  <si>
    <t>10200</t>
  </si>
  <si>
    <t>Lønn til vikarer</t>
  </si>
  <si>
    <t>Avtalefestede tillegg vikarer</t>
  </si>
  <si>
    <t>Lønn til ekstrahjelp</t>
  </si>
  <si>
    <t>Overtidslønn</t>
  </si>
  <si>
    <t>10600</t>
  </si>
  <si>
    <t>Trekkpliktige godtgjørelser</t>
  </si>
  <si>
    <t>Arbeidsklær</t>
  </si>
  <si>
    <t>Personalutgifter</t>
  </si>
  <si>
    <t>11650</t>
  </si>
  <si>
    <t>Andre oppl.pl godtgjørelser- selvstendige næringsdrivende/enkeltmannsforetak</t>
  </si>
  <si>
    <t>11800</t>
  </si>
  <si>
    <t>Strøm/energi</t>
  </si>
  <si>
    <t>11900</t>
  </si>
  <si>
    <t>Leie av lokaler og grunn</t>
  </si>
  <si>
    <t>12300</t>
  </si>
  <si>
    <t>Vedlikehold og byggtjenester- nybygg</t>
  </si>
  <si>
    <t>Materialer til vedlikehold</t>
  </si>
  <si>
    <t>12600</t>
  </si>
  <si>
    <t>Renholds- vaskeri og vaktmestertjenester</t>
  </si>
  <si>
    <t>12650</t>
  </si>
  <si>
    <t>Vakthold og vektertjenester- alarmsystemer</t>
  </si>
  <si>
    <t>Konsulenter- vikartjeneste- juridisk bistand o.l.</t>
  </si>
  <si>
    <t>Refusjon til kommune</t>
  </si>
  <si>
    <t>14500</t>
  </si>
  <si>
    <t>Tilskudd/gaver til menighetsråd</t>
  </si>
  <si>
    <t>15004</t>
  </si>
  <si>
    <t>Overføring til investeringsregnskapet</t>
  </si>
  <si>
    <t>16000</t>
  </si>
  <si>
    <t>Brukerbetaling for kirkelige tjenester</t>
  </si>
  <si>
    <t>16290</t>
  </si>
  <si>
    <t>Billettinntekter (ikke momspliktige)</t>
  </si>
  <si>
    <t>16300</t>
  </si>
  <si>
    <t>Utleie av lokaler- husleieinntekter</t>
  </si>
  <si>
    <t>Refusjoner fra staten/statlige institusjoner</t>
  </si>
  <si>
    <t>Tilskudd fra staten</t>
  </si>
  <si>
    <t>19050</t>
  </si>
  <si>
    <t>Utbytte og eieruttak</t>
  </si>
  <si>
    <t>Bruk av ubundne fond</t>
  </si>
  <si>
    <t>Bruk av KLP</t>
  </si>
  <si>
    <t>300</t>
  </si>
  <si>
    <t>Gravplass</t>
  </si>
  <si>
    <t>Arbeidstøy</t>
  </si>
  <si>
    <t>Andre opplysningspliktige, ikke trekkpliktige tjenester</t>
  </si>
  <si>
    <t>11701</t>
  </si>
  <si>
    <t>Driftsutgifter til egne/leide transportmidler/maskiner</t>
  </si>
  <si>
    <t>Leie- leasing kjøp av transportmidler &lt;100.000</t>
  </si>
  <si>
    <t>12500</t>
  </si>
  <si>
    <t>12501</t>
  </si>
  <si>
    <t>Materialer til gravstell</t>
  </si>
  <si>
    <t>15000</t>
  </si>
  <si>
    <t>Renteutgifter</t>
  </si>
  <si>
    <t>15100</t>
  </si>
  <si>
    <t>Avdragsutgifter</t>
  </si>
  <si>
    <t>15400</t>
  </si>
  <si>
    <t>Avsetning bundne.fond</t>
  </si>
  <si>
    <t>15800</t>
  </si>
  <si>
    <t>Regnskapsmessig mindreforbruk (overskudd)/udisponert</t>
  </si>
  <si>
    <t>Festeavgifter</t>
  </si>
  <si>
    <t>16500</t>
  </si>
  <si>
    <t>Utenbys gravferder</t>
  </si>
  <si>
    <t>16501</t>
  </si>
  <si>
    <t>Salg gravstell</t>
  </si>
  <si>
    <t>16502</t>
  </si>
  <si>
    <t>Salg gravstell fra legat</t>
  </si>
  <si>
    <t>Refusjon fra NAV</t>
  </si>
  <si>
    <t>Tilskudd fra kommunen kremasjonsavgift</t>
  </si>
  <si>
    <t>Bruk av ubunde fond KLP</t>
  </si>
  <si>
    <t>Bruk av ubundne fond KLP</t>
  </si>
  <si>
    <t>Gravstellstjenester</t>
  </si>
  <si>
    <t>400</t>
  </si>
  <si>
    <t>KUL (Kirkelig undervisning og læring)</t>
  </si>
  <si>
    <t>10300</t>
  </si>
  <si>
    <t>Opplæring og kurs, inkl Slora leir</t>
  </si>
  <si>
    <t>Konfirmatleir</t>
  </si>
  <si>
    <t>11550</t>
  </si>
  <si>
    <t>Reiseutgifter- opplæring (ikke oppg.pl)</t>
  </si>
  <si>
    <t>13500</t>
  </si>
  <si>
    <t>13800</t>
  </si>
  <si>
    <t>Interne overføringer/adm.gebyr</t>
  </si>
  <si>
    <t>16100</t>
  </si>
  <si>
    <t>refusjon fra menighetsråd</t>
  </si>
  <si>
    <t>18700</t>
  </si>
  <si>
    <t>Bruk av ubunde fond KLP,</t>
  </si>
  <si>
    <t>Lederforum KUL</t>
  </si>
  <si>
    <t>Aktivitetsrelatert forbruksmateriell</t>
  </si>
  <si>
    <t>403</t>
  </si>
  <si>
    <t>Diakoni</t>
  </si>
  <si>
    <t>Kjøp av mat med mva fradrag</t>
  </si>
  <si>
    <t>17050</t>
  </si>
  <si>
    <t>Refusjon fra rettssubjektet Den norske kirke</t>
  </si>
  <si>
    <t xml:space="preserve">Diakoni </t>
  </si>
  <si>
    <t>Tilskudd fra rettsubjektet Den norske kirke</t>
  </si>
  <si>
    <t>Tilskudd fra kommunen ungdomsdiakon</t>
  </si>
  <si>
    <t xml:space="preserve">Tilskudd/gaver fra andre </t>
  </si>
  <si>
    <t xml:space="preserve">Bruk av ubundne fond </t>
  </si>
  <si>
    <t>406</t>
  </si>
  <si>
    <t>Menighetenes barne- og ungdomsarbeid (lønn)</t>
  </si>
  <si>
    <t>Post-banktje  telefon internett</t>
  </si>
  <si>
    <t>Annonser, reklame, informasjon</t>
  </si>
  <si>
    <t>Refusjon til menighetsråd (konfirmanter)</t>
  </si>
  <si>
    <t>14400</t>
  </si>
  <si>
    <t>Tilskudd/gaver til fellesråd</t>
  </si>
  <si>
    <t>Refusjon fra menighetsråd andre utgifter</t>
  </si>
  <si>
    <t>18000</t>
  </si>
  <si>
    <t>Bruk av bundne fond, ungdomsarbeid fellesrådet</t>
  </si>
  <si>
    <t>Disponering av tidligere års regnskap</t>
  </si>
  <si>
    <t>259500.010</t>
  </si>
  <si>
    <t>Regnskapsmessig mindreforbruk</t>
  </si>
  <si>
    <t xml:space="preserve">Disp fond </t>
  </si>
  <si>
    <t>Investeringsbudsjett 2025</t>
  </si>
  <si>
    <t>Dnk:</t>
  </si>
  <si>
    <t>Tak Ski nye</t>
  </si>
  <si>
    <t>Konsulenter/kjøpte tjenester</t>
  </si>
  <si>
    <t>Tak Sofiemyr</t>
  </si>
  <si>
    <t>Langhus kirke - tak/vegg</t>
  </si>
  <si>
    <t>Kontorfløy Sofiemyr kirke</t>
  </si>
  <si>
    <t>Tilskudd fra menighetsråd</t>
  </si>
  <si>
    <t>Bruk av fond</t>
  </si>
  <si>
    <t>Siggerud kirkestue</t>
  </si>
  <si>
    <t>Prosjektering navna minnelunder 2024/25</t>
  </si>
  <si>
    <t>Navna minnelund Ski</t>
  </si>
  <si>
    <t>Navna minnelund Kolbotn</t>
  </si>
  <si>
    <t>Maskiner og utstyr</t>
  </si>
  <si>
    <t>Sum:</t>
  </si>
  <si>
    <t>Regnskap pr 31.7.2025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</si>
</sst>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/>
    <xf numFmtId="3" fontId="0" fillId="3" borderId="0" xfId="0" applyNumberFormat="1" applyFill="1"/>
    <xf numFmtId="0" fontId="0" fillId="4" borderId="0" xfId="0" applyFill="1"/>
    <xf numFmtId="0" fontId="2" fillId="0" borderId="1" xfId="0" applyFont="1" applyBorder="1"/>
    <xf numFmtId="0" fontId="3" fillId="0" borderId="1" xfId="0" applyFont="1" applyBorder="1"/>
    <xf numFmtId="1" fontId="0" fillId="2" borderId="0" xfId="0" applyNumberForma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0" fontId="4" fillId="0" borderId="0" xfId="0" applyFont="1"/>
    <xf numFmtId="0" fontId="2" fillId="0" borderId="0" xfId="0" applyFont="1"/>
    <xf numFmtId="3" fontId="0" fillId="2" borderId="0" xfId="1" applyNumberFormat="1" applyFont="1" applyFill="1"/>
    <xf numFmtId="3" fontId="0" fillId="6" borderId="0" xfId="0" applyNumberFormat="1" applyFill="1"/>
    <xf numFmtId="3" fontId="0" fillId="5" borderId="1" xfId="0" applyNumberFormat="1" applyFill="1" applyBorder="1"/>
    <xf numFmtId="0" fontId="2" fillId="4" borderId="0" xfId="0" applyFont="1" applyFill="1"/>
    <xf numFmtId="0" fontId="3" fillId="0" borderId="0" xfId="0" applyFont="1"/>
    <xf numFmtId="3" fontId="5" fillId="0" borderId="0" xfId="0" applyNumberFormat="1" applyFont="1"/>
    <xf numFmtId="3" fontId="0" fillId="7" borderId="0" xfId="0" applyNumberFormat="1" applyFill="1"/>
    <xf numFmtId="3" fontId="6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49" fontId="0" fillId="0" borderId="0" xfId="0" applyNumberFormat="1"/>
    <xf numFmtId="2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0" fillId="8" borderId="0" xfId="0" applyNumberFormat="1" applyFill="1"/>
    <xf numFmtId="2" fontId="0" fillId="8" borderId="0" xfId="0" applyNumberFormat="1" applyFill="1" applyAlignment="1">
      <alignment horizontal="right"/>
    </xf>
    <xf numFmtId="3" fontId="0" fillId="8" borderId="0" xfId="0" applyNumberFormat="1" applyFill="1" applyAlignment="1">
      <alignment horizontal="right"/>
    </xf>
    <xf numFmtId="49" fontId="0" fillId="8" borderId="0" xfId="0" applyNumberFormat="1" applyFill="1"/>
    <xf numFmtId="3" fontId="5" fillId="8" borderId="0" xfId="0" applyNumberFormat="1" applyFont="1" applyFill="1"/>
    <xf numFmtId="1" fontId="0" fillId="8" borderId="0" xfId="0" applyNumberFormat="1" applyFill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left"/>
    </xf>
    <xf numFmtId="2" fontId="0" fillId="8" borderId="0" xfId="0" applyNumberFormat="1" applyFill="1" applyAlignment="1">
      <alignment horizontal="left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3" fontId="0" fillId="9" borderId="1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4" fillId="5" borderId="0" xfId="0" applyFont="1" applyFill="1"/>
    <xf numFmtId="3" fontId="0" fillId="0" borderId="0" xfId="0" applyNumberFormat="1" applyAlignment="1">
      <alignment wrapText="1"/>
    </xf>
    <xf numFmtId="3" fontId="0" fillId="10" borderId="0" xfId="0" applyNumberFormat="1" applyFill="1"/>
    <xf numFmtId="0" fontId="0" fillId="11" borderId="0" xfId="0" applyFill="1"/>
    <xf numFmtId="3" fontId="0" fillId="11" borderId="0" xfId="0" applyNumberFormat="1" applyFill="1"/>
    <xf numFmtId="0" fontId="0" fillId="11" borderId="0" xfId="0" applyFill="1" applyAlignment="1">
      <alignment horizontal="left"/>
    </xf>
    <xf numFmtId="3" fontId="0" fillId="12" borderId="0" xfId="0" applyNumberFormat="1" applyFill="1"/>
    <xf numFmtId="3" fontId="0" fillId="13" borderId="0" xfId="0" applyNumberFormat="1" applyFill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F902-36EE-4902-8159-DBD649C834EE}">
  <sheetPr>
    <pageSetUpPr fitToPage="1"/>
  </sheetPr>
  <dimension ref="A1:D181"/>
  <sheetViews>
    <sheetView zoomScale="130" zoomScaleNormal="130" workbookViewId="0">
      <pane ySplit="1" topLeftCell="A160" activePane="bottomLeft" state="frozen"/>
      <selection pane="bottomLeft" activeCell="E165" sqref="E165"/>
    </sheetView>
  </sheetViews>
  <sheetFormatPr baseColWidth="10" defaultColWidth="11.42578125" defaultRowHeight="15" x14ac:dyDescent="0.25"/>
  <cols>
    <col min="1" max="1" width="62" customWidth="1"/>
    <col min="2" max="4" width="29.5703125" customWidth="1"/>
    <col min="5" max="5" width="16.28515625" bestFit="1" customWidth="1"/>
  </cols>
  <sheetData>
    <row r="1" spans="1:4" x14ac:dyDescent="0.25">
      <c r="A1" s="8"/>
      <c r="B1" s="19" t="s">
        <v>326</v>
      </c>
      <c r="C1" s="19" t="s">
        <v>0</v>
      </c>
      <c r="D1" s="19" t="s">
        <v>1</v>
      </c>
    </row>
    <row r="2" spans="1:4" x14ac:dyDescent="0.25">
      <c r="A2" s="6" t="s">
        <v>2</v>
      </c>
      <c r="B2" s="6"/>
      <c r="C2" s="6"/>
      <c r="D2" s="6"/>
    </row>
    <row r="3" spans="1:4" x14ac:dyDescent="0.25">
      <c r="A3" t="s">
        <v>3</v>
      </c>
      <c r="B3" s="1">
        <f>+Konto!G2+Konto!G3+Konto!G4+Konto!G5+Konto!G6+Konto!G7+Konto!G8+Konto!G9</f>
        <v>1445200</v>
      </c>
      <c r="C3" s="1">
        <f>+Konto!H2+Konto!H3+Konto!H4+Konto!H5+Konto!H6+Konto!H7+Konto!H8+Konto!H9</f>
        <v>2800000</v>
      </c>
      <c r="D3" s="1">
        <f>+Konto!I2+Konto!I3+Konto!I4+Konto!I5+Konto!I6+Konto!I7+Konto!I8+Konto!I9</f>
        <v>2571500</v>
      </c>
    </row>
    <row r="4" spans="1:4" x14ac:dyDescent="0.25">
      <c r="A4" t="s">
        <v>4</v>
      </c>
      <c r="B4" s="1">
        <f>+Konto!G10+Konto!G11+Konto!G12+Konto!G13+Konto!G14+Konto!G15+Konto!G16+Konto!G17+Konto!G18+Konto!G19+Konto!G20+Konto!G21+Konto!G22+Konto!G23+Konto!G24+Konto!G25+Konto!G26+Konto!G27+Konto!G28+Konto!G29+Konto!G30+Konto!G31+Konto!G32</f>
        <v>1429706</v>
      </c>
      <c r="C4" s="1">
        <f>+Konto!H10+Konto!H11+Konto!H12+Konto!H13+Konto!H14+Konto!H15+Konto!H16+Konto!H17+Konto!H18+Konto!H19+Konto!H20+Konto!H21+Konto!H22+Konto!H23+Konto!H24+Konto!H25+Konto!H26+Konto!H27+Konto!H28+Konto!H29+Konto!H30+Konto!H31+Konto!H32</f>
        <v>2113000</v>
      </c>
      <c r="D4" s="1">
        <f>+Konto!I10+Konto!I11+Konto!I12+Konto!I13+Konto!I14+Konto!I15+Konto!I16+Konto!I17+Konto!I18+Konto!I19+Konto!I20+Konto!I21+Konto!I22+Konto!I23+Konto!I24+Konto!I25+Konto!I26+Konto!I27+Konto!I28+Konto!I29+Konto!I30+Konto!I31+Konto!I32</f>
        <v>2131500</v>
      </c>
    </row>
    <row r="5" spans="1:4" x14ac:dyDescent="0.25">
      <c r="A5" t="s">
        <v>5</v>
      </c>
      <c r="B5" s="1">
        <f>+Konto!G33</f>
        <v>0</v>
      </c>
      <c r="C5" s="1">
        <f>+Konto!H33</f>
        <v>500000</v>
      </c>
      <c r="D5" s="1">
        <f>+Konto!I33</f>
        <v>500000</v>
      </c>
    </row>
    <row r="6" spans="1:4" x14ac:dyDescent="0.25">
      <c r="A6" t="s">
        <v>6</v>
      </c>
      <c r="B6" s="1"/>
      <c r="C6" s="1"/>
      <c r="D6" s="1"/>
    </row>
    <row r="7" spans="1:4" x14ac:dyDescent="0.25">
      <c r="A7" t="s">
        <v>7</v>
      </c>
      <c r="B7" s="1">
        <f>+Konto!G36+Ansvar!M44</f>
        <v>215437</v>
      </c>
      <c r="C7" s="1">
        <f>+Konto!H36+Ansvar!N44</f>
        <v>700000</v>
      </c>
      <c r="D7" s="1">
        <f>+Konto!I36+Ansvar!O44</f>
        <v>700000</v>
      </c>
    </row>
    <row r="8" spans="1:4" x14ac:dyDescent="0.25">
      <c r="A8" t="s">
        <v>8</v>
      </c>
      <c r="B8" s="1">
        <f>+Konto!G38</f>
        <v>737635</v>
      </c>
      <c r="C8" s="1">
        <f>+Konto!H38</f>
        <v>0</v>
      </c>
      <c r="D8" s="1">
        <f>+Konto!I38</f>
        <v>1610755</v>
      </c>
    </row>
    <row r="9" spans="1:4" x14ac:dyDescent="0.25">
      <c r="A9" t="s">
        <v>9</v>
      </c>
      <c r="B9" s="1">
        <f>+Konto!G39+Konto!G40</f>
        <v>147480</v>
      </c>
      <c r="C9" s="1">
        <f>+Konto!H39+Konto!H40</f>
        <v>100000</v>
      </c>
      <c r="D9" s="1">
        <f>+Konto!I39+Konto!I40</f>
        <v>247480</v>
      </c>
    </row>
    <row r="10" spans="1:4" x14ac:dyDescent="0.25">
      <c r="A10" s="9" t="s">
        <v>10</v>
      </c>
      <c r="B10" s="40">
        <f t="shared" ref="B10" si="0">SUM(B3:B9)</f>
        <v>3975458</v>
      </c>
      <c r="C10" s="40">
        <f t="shared" ref="C10" si="1">SUM(C3:C9)</f>
        <v>6213000</v>
      </c>
      <c r="D10" s="40">
        <f t="shared" ref="D10" si="2">SUM(D3:D9)</f>
        <v>7761235</v>
      </c>
    </row>
    <row r="12" spans="1:4" x14ac:dyDescent="0.25">
      <c r="A12" t="s">
        <v>11</v>
      </c>
      <c r="B12" s="1">
        <f>+Konto!G44+Konto!G45+Konto!G47</f>
        <v>-86155</v>
      </c>
      <c r="C12" s="1">
        <f>+Konto!H44+Konto!H45+Konto!H47</f>
        <v>0</v>
      </c>
      <c r="D12" s="1">
        <f>+Konto!I44+Konto!I45+Konto!I47</f>
        <v>-87000</v>
      </c>
    </row>
    <row r="13" spans="1:4" x14ac:dyDescent="0.25">
      <c r="A13" t="s">
        <v>12</v>
      </c>
      <c r="B13" s="1"/>
      <c r="C13" s="1"/>
      <c r="D13" s="1"/>
    </row>
    <row r="14" spans="1:4" x14ac:dyDescent="0.25">
      <c r="A14" t="s">
        <v>13</v>
      </c>
      <c r="B14" s="1">
        <f>Konto!G46</f>
        <v>0</v>
      </c>
      <c r="C14" s="1">
        <f>Konto!H46</f>
        <v>0</v>
      </c>
      <c r="D14" s="1">
        <f>Konto!I46</f>
        <v>0</v>
      </c>
    </row>
    <row r="15" spans="1:4" x14ac:dyDescent="0.25">
      <c r="A15" t="s">
        <v>14</v>
      </c>
      <c r="B15" s="1">
        <f>Konto!G50</f>
        <v>-467</v>
      </c>
      <c r="C15" s="1">
        <f>Konto!H50</f>
        <v>0</v>
      </c>
      <c r="D15" s="1">
        <f>Konto!I50</f>
        <v>0</v>
      </c>
    </row>
    <row r="16" spans="1:4" x14ac:dyDescent="0.25">
      <c r="A16" t="s">
        <v>7</v>
      </c>
      <c r="B16" s="1">
        <f>+Konto!G48</f>
        <v>-215437</v>
      </c>
      <c r="C16" s="1">
        <f>+Konto!H48</f>
        <v>-700000</v>
      </c>
      <c r="D16" s="1">
        <f>+Konto!I48</f>
        <v>-700000</v>
      </c>
    </row>
    <row r="17" spans="1:4" x14ac:dyDescent="0.25">
      <c r="A17" t="s">
        <v>15</v>
      </c>
      <c r="B17" s="1">
        <f>+Konto!G51</f>
        <v>-150000</v>
      </c>
      <c r="C17" s="1">
        <f>+Konto!H51</f>
        <v>-150000</v>
      </c>
      <c r="D17" s="1">
        <f>+Konto!I51</f>
        <v>-150000</v>
      </c>
    </row>
    <row r="18" spans="1:4" x14ac:dyDescent="0.25">
      <c r="A18" t="s">
        <v>16</v>
      </c>
      <c r="B18" s="1"/>
      <c r="C18" s="1"/>
      <c r="D18" s="1"/>
    </row>
    <row r="19" spans="1:4" x14ac:dyDescent="0.25">
      <c r="A19" t="s">
        <v>17</v>
      </c>
      <c r="B19" s="1">
        <f>+Konto!G54</f>
        <v>0</v>
      </c>
      <c r="C19" s="1">
        <f>+Konto!H54</f>
        <v>0</v>
      </c>
      <c r="D19" s="1">
        <f>+Konto!I54</f>
        <v>0</v>
      </c>
    </row>
    <row r="20" spans="1:4" x14ac:dyDescent="0.25">
      <c r="A20" t="s">
        <v>18</v>
      </c>
      <c r="B20" s="1">
        <f>+Konto!G55</f>
        <v>-3540600</v>
      </c>
      <c r="C20" s="1">
        <f>+Konto!H55</f>
        <v>-3540600</v>
      </c>
      <c r="D20" s="1">
        <f>+Konto!I55</f>
        <v>-3540600</v>
      </c>
    </row>
    <row r="21" spans="1:4" x14ac:dyDescent="0.25">
      <c r="A21" t="s">
        <v>19</v>
      </c>
      <c r="B21" s="1">
        <f>Konto!G56</f>
        <v>0</v>
      </c>
      <c r="C21" s="1">
        <f>Konto!H56</f>
        <v>0</v>
      </c>
      <c r="D21" s="1">
        <f>Konto!I56</f>
        <v>0</v>
      </c>
    </row>
    <row r="22" spans="1:4" x14ac:dyDescent="0.25">
      <c r="A22" t="s">
        <v>20</v>
      </c>
      <c r="B22" s="1">
        <f>+Konto!G57</f>
        <v>-1197952</v>
      </c>
      <c r="C22" s="1">
        <f>+Konto!H57</f>
        <v>-1600000</v>
      </c>
      <c r="D22" s="1">
        <f>+Konto!I57</f>
        <v>-1600000</v>
      </c>
    </row>
    <row r="23" spans="1:4" x14ac:dyDescent="0.25">
      <c r="A23" t="s">
        <v>21</v>
      </c>
      <c r="B23" s="1">
        <f>Konto!G58</f>
        <v>-737635</v>
      </c>
      <c r="C23" s="1"/>
      <c r="D23" s="1">
        <f>Konto!I58</f>
        <v>-737635</v>
      </c>
    </row>
    <row r="24" spans="1:4" x14ac:dyDescent="0.25">
      <c r="A24" t="s">
        <v>22</v>
      </c>
      <c r="B24" s="1">
        <f>Konto!G60</f>
        <v>0</v>
      </c>
      <c r="C24" s="1">
        <f>Konto!H60</f>
        <v>-200000</v>
      </c>
      <c r="D24" s="1">
        <f>Konto!I60</f>
        <v>0</v>
      </c>
    </row>
    <row r="25" spans="1:4" x14ac:dyDescent="0.25">
      <c r="A25" t="s">
        <v>23</v>
      </c>
      <c r="B25" s="1">
        <f>+Konto!G61</f>
        <v>0</v>
      </c>
      <c r="C25" s="1">
        <f>+Konto!H61</f>
        <v>-100000</v>
      </c>
      <c r="D25" s="1">
        <f>+Konto!I61</f>
        <v>-100000</v>
      </c>
    </row>
    <row r="26" spans="1:4" x14ac:dyDescent="0.25">
      <c r="A26" s="10" t="s">
        <v>24</v>
      </c>
      <c r="B26" s="40">
        <f t="shared" ref="B26:C26" si="3">SUM(B12:B25)</f>
        <v>-5928246</v>
      </c>
      <c r="C26" s="40">
        <f t="shared" si="3"/>
        <v>-6290600</v>
      </c>
      <c r="D26" s="40">
        <f t="shared" ref="D26" si="4">SUM(D12:D25)</f>
        <v>-6915235</v>
      </c>
    </row>
    <row r="27" spans="1:4" x14ac:dyDescent="0.25">
      <c r="A27" s="12" t="s">
        <v>25</v>
      </c>
      <c r="B27" s="13">
        <f t="shared" ref="B27" si="5">SUM(B10+B26)</f>
        <v>-1952788</v>
      </c>
      <c r="C27" s="13">
        <f t="shared" ref="C27" si="6">SUM(C10+C26)</f>
        <v>-77600</v>
      </c>
      <c r="D27" s="13">
        <f t="shared" ref="D27" si="7">SUM(D10+D26)</f>
        <v>846000</v>
      </c>
    </row>
    <row r="28" spans="1:4" x14ac:dyDescent="0.25">
      <c r="B28" s="1"/>
      <c r="C28" s="1"/>
      <c r="D28" s="1"/>
    </row>
    <row r="29" spans="1:4" x14ac:dyDescent="0.25">
      <c r="A29" s="6" t="s">
        <v>26</v>
      </c>
      <c r="B29" s="7"/>
      <c r="C29" s="7"/>
      <c r="D29" s="7"/>
    </row>
    <row r="30" spans="1:4" x14ac:dyDescent="0.25">
      <c r="A30" t="s">
        <v>3</v>
      </c>
      <c r="B30" s="1">
        <f>+Konto!G66+Konto!G67+Konto!G68+Konto!G69+Konto!G70+Konto!G71+Konto!G72+Konto!G73+Konto!G74+Konto!G75+Konto!G76+Konto!G77</f>
        <v>8178559</v>
      </c>
      <c r="C30" s="1">
        <f>+Konto!H66+Konto!H67+Konto!H68+Konto!H69+Konto!H70+Konto!H71+Konto!H72+Konto!H73+Konto!H74+Konto!H75+Konto!H76+Konto!H77</f>
        <v>16399500</v>
      </c>
      <c r="D30" s="1">
        <f>+Konto!I66+Konto!I67+Konto!I68+Konto!I69+Konto!I70+Konto!I71+Konto!I72+Konto!I73+Konto!I74+Konto!I75+Konto!I76+Konto!I77</f>
        <v>15025000</v>
      </c>
    </row>
    <row r="31" spans="1:4" x14ac:dyDescent="0.25">
      <c r="A31" t="s">
        <v>27</v>
      </c>
      <c r="B31" s="1">
        <f>Konto!G78+Konto!G79+Konto!G80+Konto!G81+Konto!G82+Konto!G83+Konto!G84+Konto!G85+Konto!G86+Konto!G87+Konto!G88+Konto!G89+Konto!G90+Konto!G91+Konto!G92+Konto!G94+Konto!G95+Konto!G96+Konto!G97+Konto!G98+Konto!G99+Konto!G100+Konto!G101+Konto!G102+Konto!G103+Konto!G105</f>
        <v>2579585</v>
      </c>
      <c r="C31" s="1">
        <f>Konto!H78+Konto!H79+Konto!H80+Konto!H81+Konto!H82+Konto!H83+Konto!H84+Konto!H85+Konto!H86+Konto!H87+Konto!H88+Konto!H89+Konto!H90+Konto!H91+Konto!H92+Konto!H94+Konto!H95+Konto!H96+Konto!H97+Konto!H98+Konto!H99+Konto!H100+Konto!H101+Konto!H102+Konto!H103+Konto!H105</f>
        <v>3612500</v>
      </c>
      <c r="D31" s="1">
        <f>Konto!I78+Konto!I79+Konto!I80+Konto!I81+Konto!I82+Konto!I83+Konto!I84+Konto!I85+Konto!I86+Konto!I87+Konto!I88+Konto!I89+Konto!I90+Konto!I91+Konto!I92+Konto!I94+Konto!I95+Konto!I96+Konto!I97+Konto!I98+Konto!I99+Konto!I100+Konto!I101+Konto!I102+Konto!I103+Konto!I105</f>
        <v>3983000</v>
      </c>
    </row>
    <row r="32" spans="1:4" x14ac:dyDescent="0.25">
      <c r="A32" t="s">
        <v>28</v>
      </c>
      <c r="B32" s="1">
        <f>+Konto!G104</f>
        <v>0</v>
      </c>
      <c r="C32" s="1">
        <f>+Konto!H104</f>
        <v>490000</v>
      </c>
      <c r="D32" s="1">
        <f>+Konto!I104</f>
        <v>490000</v>
      </c>
    </row>
    <row r="33" spans="1:4" x14ac:dyDescent="0.25">
      <c r="A33" t="s">
        <v>7</v>
      </c>
      <c r="B33" s="1">
        <f>+Konto!G106</f>
        <v>556834</v>
      </c>
      <c r="C33" s="1">
        <f>+Konto!H106</f>
        <v>1000000</v>
      </c>
      <c r="D33" s="1">
        <f>+Konto!I106</f>
        <v>1000000</v>
      </c>
    </row>
    <row r="34" spans="1:4" x14ac:dyDescent="0.25">
      <c r="A34" t="s">
        <v>29</v>
      </c>
      <c r="B34" s="1">
        <f>+Konto!G107</f>
        <v>31413</v>
      </c>
      <c r="C34" s="1">
        <f>+Konto!H107</f>
        <v>0</v>
      </c>
      <c r="D34" s="1">
        <f>+Konto!I107</f>
        <v>480000</v>
      </c>
    </row>
    <row r="35" spans="1:4" x14ac:dyDescent="0.25">
      <c r="A35" t="s">
        <v>30</v>
      </c>
      <c r="B35" s="1">
        <f>+Konto!G109</f>
        <v>0</v>
      </c>
      <c r="C35" s="1">
        <f>+Konto!H109</f>
        <v>0</v>
      </c>
      <c r="D35" s="1">
        <f>+Konto!I109</f>
        <v>0</v>
      </c>
    </row>
    <row r="36" spans="1:4" x14ac:dyDescent="0.25">
      <c r="A36" t="s">
        <v>31</v>
      </c>
      <c r="B36" s="1"/>
      <c r="C36" s="1"/>
      <c r="D36" s="1"/>
    </row>
    <row r="37" spans="1:4" x14ac:dyDescent="0.25">
      <c r="A37" t="s">
        <v>32</v>
      </c>
      <c r="B37" s="1">
        <f>Konto!G110</f>
        <v>0</v>
      </c>
      <c r="C37" s="1">
        <f>Konto!H110</f>
        <v>0</v>
      </c>
      <c r="D37" s="1">
        <f>Konto!I110</f>
        <v>0</v>
      </c>
    </row>
    <row r="38" spans="1:4" x14ac:dyDescent="0.25">
      <c r="A38" t="s">
        <v>33</v>
      </c>
      <c r="B38" s="1">
        <f>+Konto!G112</f>
        <v>0</v>
      </c>
      <c r="C38" s="1">
        <f>+Konto!H112</f>
        <v>2200000</v>
      </c>
      <c r="D38" s="1">
        <f>+Konto!I112</f>
        <v>2200000</v>
      </c>
    </row>
    <row r="39" spans="1:4" x14ac:dyDescent="0.25">
      <c r="A39" s="10" t="s">
        <v>10</v>
      </c>
      <c r="B39" s="40">
        <f t="shared" ref="B39" si="8">SUM(B30:B38)</f>
        <v>11346391</v>
      </c>
      <c r="C39" s="40">
        <f t="shared" ref="C39" si="9">SUM(C30:C38)</f>
        <v>23702000</v>
      </c>
      <c r="D39" s="40">
        <f t="shared" ref="D39" si="10">SUM(D30:D38)</f>
        <v>23178000</v>
      </c>
    </row>
    <row r="42" spans="1:4" x14ac:dyDescent="0.25">
      <c r="A42" t="s">
        <v>34</v>
      </c>
      <c r="B42" s="1">
        <f>+Konto!G116+Konto!G117+Konto!G118+Konto!G119</f>
        <v>-379690</v>
      </c>
      <c r="C42" s="1">
        <f>+Konto!H116+Konto!H117+Konto!H118+Konto!H119</f>
        <v>-940000</v>
      </c>
      <c r="D42" s="1">
        <f>+Konto!I116+Konto!I117+Konto!I118+Konto!I119</f>
        <v>-910000</v>
      </c>
    </row>
    <row r="43" spans="1:4" x14ac:dyDescent="0.25">
      <c r="A43" t="s">
        <v>7</v>
      </c>
      <c r="B43" s="1">
        <f>+Konto!G122</f>
        <v>-556834</v>
      </c>
      <c r="C43" s="1">
        <f>+Konto!H122</f>
        <v>-1000000</v>
      </c>
      <c r="D43" s="1">
        <f>+Konto!I122</f>
        <v>-1000000</v>
      </c>
    </row>
    <row r="44" spans="1:4" x14ac:dyDescent="0.25">
      <c r="A44" t="s">
        <v>35</v>
      </c>
      <c r="B44" s="1">
        <f>+Konto!G124+Konto!G123</f>
        <v>-93223</v>
      </c>
      <c r="C44" s="1">
        <f>+Konto!H124+Konto!H123</f>
        <v>-200000</v>
      </c>
      <c r="D44" s="1">
        <f>+Konto!I124+Konto!I123</f>
        <v>-200000</v>
      </c>
    </row>
    <row r="45" spans="1:4" x14ac:dyDescent="0.25">
      <c r="A45" t="s">
        <v>36</v>
      </c>
      <c r="B45" s="1">
        <f>Konto!G121</f>
        <v>-329752</v>
      </c>
      <c r="C45" s="1">
        <f>Konto!H121</f>
        <v>0</v>
      </c>
      <c r="D45" s="1">
        <f>Konto!I121</f>
        <v>-350000</v>
      </c>
    </row>
    <row r="46" spans="1:4" x14ac:dyDescent="0.25">
      <c r="A46" t="s">
        <v>37</v>
      </c>
      <c r="B46" s="1">
        <f>Konto!G120+Konto!G126</f>
        <v>0</v>
      </c>
      <c r="C46" s="1">
        <f>Konto!H120+Konto!H126</f>
        <v>0</v>
      </c>
      <c r="D46" s="1">
        <f>Konto!I120+Konto!I126</f>
        <v>0</v>
      </c>
    </row>
    <row r="47" spans="1:4" x14ac:dyDescent="0.25">
      <c r="A47" t="s">
        <v>38</v>
      </c>
      <c r="B47" s="1">
        <f>+Konto!G127</f>
        <v>-400000</v>
      </c>
      <c r="C47" s="1">
        <f>+Konto!H127</f>
        <v>-870000</v>
      </c>
      <c r="D47" s="1">
        <f>+Konto!I127</f>
        <v>-870000</v>
      </c>
    </row>
    <row r="48" spans="1:4" x14ac:dyDescent="0.25">
      <c r="A48" t="s">
        <v>18</v>
      </c>
      <c r="B48" s="1">
        <f>+Konto!G128</f>
        <v>-18097000</v>
      </c>
      <c r="C48" s="1">
        <f>+Konto!H128</f>
        <v>-18322000</v>
      </c>
      <c r="D48" s="1">
        <f>+Konto!I128</f>
        <v>-18097000</v>
      </c>
    </row>
    <row r="49" spans="1:4" x14ac:dyDescent="0.25">
      <c r="A49" t="s">
        <v>39</v>
      </c>
      <c r="B49" s="1">
        <f>+Konto!G129+Konto!G130</f>
        <v>-56516</v>
      </c>
      <c r="C49" s="1">
        <f>+Konto!H129+Konto!H130</f>
        <v>-30000</v>
      </c>
      <c r="D49" s="1">
        <f>+Konto!I129+Konto!I130</f>
        <v>-56000</v>
      </c>
    </row>
    <row r="50" spans="1:4" x14ac:dyDescent="0.25">
      <c r="A50" t="s">
        <v>40</v>
      </c>
      <c r="B50" s="1">
        <f>+Konto!G131</f>
        <v>0</v>
      </c>
      <c r="C50" s="1">
        <f>+Konto!H131</f>
        <v>0</v>
      </c>
      <c r="D50" s="1">
        <f>+Konto!I131</f>
        <v>0</v>
      </c>
    </row>
    <row r="51" spans="1:4" x14ac:dyDescent="0.25">
      <c r="A51" t="s">
        <v>41</v>
      </c>
      <c r="B51" s="1">
        <f>+Konto!G132</f>
        <v>0</v>
      </c>
      <c r="C51" s="1">
        <f>+Konto!H132</f>
        <v>-2200000</v>
      </c>
      <c r="D51" s="1">
        <f>+Konto!I132</f>
        <v>-2200000</v>
      </c>
    </row>
    <row r="52" spans="1:4" x14ac:dyDescent="0.25">
      <c r="A52" t="s">
        <v>42</v>
      </c>
      <c r="B52" s="1"/>
      <c r="C52" s="1"/>
      <c r="D52" s="1"/>
    </row>
    <row r="53" spans="1:4" x14ac:dyDescent="0.25">
      <c r="A53" s="10" t="s">
        <v>24</v>
      </c>
      <c r="B53" s="40">
        <f t="shared" ref="B53" si="11">SUM(B42:B51)</f>
        <v>-19913015</v>
      </c>
      <c r="C53" s="40">
        <f t="shared" ref="C53" si="12">SUM(C42:C51)</f>
        <v>-23562000</v>
      </c>
      <c r="D53" s="40">
        <f t="shared" ref="D53" si="13">SUM(D42:D51)</f>
        <v>-23683000</v>
      </c>
    </row>
    <row r="54" spans="1:4" x14ac:dyDescent="0.25">
      <c r="A54" s="12" t="s">
        <v>25</v>
      </c>
      <c r="B54" s="13">
        <f t="shared" ref="B54" si="14">SUM(B39+B53)</f>
        <v>-8566624</v>
      </c>
      <c r="C54" s="13">
        <f t="shared" ref="C54" si="15">SUM(C39+C53)</f>
        <v>140000</v>
      </c>
      <c r="D54" s="13">
        <f t="shared" ref="D54" si="16">SUM(D39+D53)</f>
        <v>-505000</v>
      </c>
    </row>
    <row r="56" spans="1:4" x14ac:dyDescent="0.25">
      <c r="A56" s="6" t="s">
        <v>43</v>
      </c>
      <c r="B56" s="6"/>
      <c r="C56" s="6"/>
      <c r="D56" s="6"/>
    </row>
    <row r="57" spans="1:4" x14ac:dyDescent="0.25">
      <c r="A57" t="s">
        <v>3</v>
      </c>
      <c r="B57" s="1">
        <f>+Konto!G137+Konto!G138+Konto!G139+Konto!G140+Konto!G141+Konto!G142+Konto!G143+Konto!G144</f>
        <v>4399942</v>
      </c>
      <c r="C57" s="1">
        <f>+Konto!H137+Konto!H138+Konto!H139+Konto!H140+Konto!H141+Konto!H142+Konto!H143+Konto!H144</f>
        <v>7955000</v>
      </c>
      <c r="D57" s="1">
        <f>+Konto!I137+Konto!I138+Konto!I139+Konto!I140+Konto!I141+Konto!I142+Konto!I143+Konto!I144</f>
        <v>7598400</v>
      </c>
    </row>
    <row r="58" spans="1:4" x14ac:dyDescent="0.25">
      <c r="A58" t="s">
        <v>44</v>
      </c>
      <c r="B58" s="1"/>
      <c r="C58" s="1">
        <f>Konto!H165</f>
        <v>1450000</v>
      </c>
      <c r="D58" s="1">
        <f>Konto!I165</f>
        <v>1450000</v>
      </c>
    </row>
    <row r="59" spans="1:4" x14ac:dyDescent="0.25">
      <c r="A59" t="s">
        <v>27</v>
      </c>
      <c r="B59" s="1">
        <f>+Konto!G145+Konto!G146+Konto!G147+Konto!G148+Konto!G149+Konto!G150+Konto!G151+Konto!G152+Konto!G153+Konto!G154+Konto!G155+Konto!G156+Konto!G157+Konto!G158+Konto!G159+Konto!G160+Konto!G161+Konto!G162+Konto!G163+Konto!G164+Konto!G166+Konto!G167+Konto!G168+Konto!G169+Konto!G170+Konto!G171+Konto!G172+Konto!G173+Konto!G174+Konto!G175</f>
        <v>2087228</v>
      </c>
      <c r="C59" s="1">
        <f>+Konto!H145+Konto!H146+Konto!H147+Konto!H148+Konto!H149+Konto!H150+Konto!H151+Konto!H152+Konto!H153+Konto!H154+Konto!H155+Konto!H156+Konto!H157+Konto!H158+Konto!H159+Konto!H160+Konto!H161+Konto!H162+Konto!H163+Konto!H164+Konto!H166+Konto!H167+Konto!H168+Konto!H169+Konto!H170+Konto!H171+Konto!H172+Konto!H173+Konto!H174+Konto!H175</f>
        <v>2297000</v>
      </c>
      <c r="D59" s="1">
        <f>+Konto!I145+Konto!I146+Konto!I147+Konto!I148+Konto!I149+Konto!I150+Konto!I151+Konto!I152+Konto!I153+Konto!I154+Konto!I155+Konto!I156+Konto!I157+Konto!I158+Konto!I159+Konto!I160+Konto!I161+Konto!I162+Konto!I163+Konto!I164+Konto!I166+Konto!I167+Konto!I168+Konto!I169+Konto!I170+Konto!I171+Konto!I172+Konto!I173+Konto!I174+Konto!I175</f>
        <v>2876000</v>
      </c>
    </row>
    <row r="60" spans="1:4" x14ac:dyDescent="0.25">
      <c r="A60" t="s">
        <v>45</v>
      </c>
      <c r="B60" s="1">
        <f>+Konto!G176</f>
        <v>0</v>
      </c>
      <c r="C60" s="1">
        <f>+Konto!H176</f>
        <v>2200000</v>
      </c>
      <c r="D60" s="1">
        <f>+Konto!I176</f>
        <v>2200000</v>
      </c>
    </row>
    <row r="61" spans="1:4" x14ac:dyDescent="0.25">
      <c r="A61" t="s">
        <v>7</v>
      </c>
      <c r="B61" s="1">
        <f>+Konto!G177</f>
        <v>437296</v>
      </c>
      <c r="C61" s="1">
        <f>+Konto!H177</f>
        <v>520000</v>
      </c>
      <c r="D61" s="1">
        <f>+Konto!I177</f>
        <v>520000</v>
      </c>
    </row>
    <row r="62" spans="1:4" x14ac:dyDescent="0.25">
      <c r="A62" t="s">
        <v>46</v>
      </c>
      <c r="B62" s="1"/>
      <c r="C62" s="1"/>
      <c r="D62" s="1"/>
    </row>
    <row r="63" spans="1:4" x14ac:dyDescent="0.25">
      <c r="A63" s="1" t="s">
        <v>47</v>
      </c>
      <c r="B63" s="1"/>
      <c r="C63" s="1"/>
      <c r="D63" s="1"/>
    </row>
    <row r="64" spans="1:4" x14ac:dyDescent="0.25">
      <c r="A64" t="s">
        <v>33</v>
      </c>
      <c r="B64" s="1">
        <f>+Konto!G182</f>
        <v>0</v>
      </c>
      <c r="C64" s="1">
        <f>+Konto!H182</f>
        <v>1000000</v>
      </c>
      <c r="D64" s="1">
        <f>+Konto!I182</f>
        <v>1000000</v>
      </c>
    </row>
    <row r="65" spans="1:4" x14ac:dyDescent="0.25">
      <c r="A65" s="10" t="s">
        <v>10</v>
      </c>
      <c r="B65" s="40">
        <f t="shared" ref="B65" si="17">SUM(B57:B64)</f>
        <v>6924466</v>
      </c>
      <c r="C65" s="40">
        <f>SUM(C57:C64)</f>
        <v>15422000</v>
      </c>
      <c r="D65" s="40">
        <f>SUM(D57:D64)</f>
        <v>15644400</v>
      </c>
    </row>
    <row r="68" spans="1:4" x14ac:dyDescent="0.25">
      <c r="A68" t="s">
        <v>48</v>
      </c>
      <c r="B68" s="1">
        <f>+Konto!G187+Konto!G188+Konto!G189+Konto!G190+Konto!G191</f>
        <v>-3613907</v>
      </c>
      <c r="C68" s="1">
        <f>+Konto!H187+Konto!H188+Konto!H189+Konto!H190+Konto!H191</f>
        <v>-6260000</v>
      </c>
      <c r="D68" s="1">
        <f>+Konto!I187+Konto!I188+Konto!I189+Konto!I190+Konto!I191</f>
        <v>-6001000</v>
      </c>
    </row>
    <row r="69" spans="1:4" x14ac:dyDescent="0.25">
      <c r="A69" t="s">
        <v>49</v>
      </c>
      <c r="B69" s="1">
        <f>Konto!G192+Konto!G193</f>
        <v>-802900</v>
      </c>
      <c r="C69" s="1">
        <f>Konto!H192+Konto!H193</f>
        <v>-670000</v>
      </c>
      <c r="D69" s="1">
        <f>Konto!I192+Konto!I193</f>
        <v>-1100000</v>
      </c>
    </row>
    <row r="70" spans="1:4" x14ac:dyDescent="0.25">
      <c r="A70" t="s">
        <v>50</v>
      </c>
      <c r="B70" s="1">
        <f>Konto!G196</f>
        <v>-146703</v>
      </c>
      <c r="C70" s="1">
        <f>Konto!H196</f>
        <v>0</v>
      </c>
      <c r="D70" s="1">
        <f>Konto!I196</f>
        <v>-225000</v>
      </c>
    </row>
    <row r="71" spans="1:4" x14ac:dyDescent="0.25">
      <c r="A71" t="s">
        <v>51</v>
      </c>
      <c r="B71" s="1">
        <f>+Konto!G195</f>
        <v>-8000</v>
      </c>
      <c r="C71" s="1">
        <f>+Konto!H195</f>
        <v>0</v>
      </c>
      <c r="D71" s="1">
        <f>+Konto!I195</f>
        <v>-8000</v>
      </c>
    </row>
    <row r="72" spans="1:4" x14ac:dyDescent="0.25">
      <c r="A72" t="s">
        <v>7</v>
      </c>
      <c r="B72" s="1">
        <f>+Konto!G194</f>
        <v>-437296</v>
      </c>
      <c r="C72" s="1">
        <f>+Konto!H194</f>
        <v>-520000</v>
      </c>
      <c r="D72" s="1">
        <f>+Konto!I194</f>
        <v>-520000</v>
      </c>
    </row>
    <row r="73" spans="1:4" x14ac:dyDescent="0.25">
      <c r="A73" t="s">
        <v>18</v>
      </c>
      <c r="B73" s="1">
        <f>+Konto!G197+Konto!G198</f>
        <v>-6790400</v>
      </c>
      <c r="C73" s="1">
        <f>+Konto!H197+Konto!H198</f>
        <v>-6980400</v>
      </c>
      <c r="D73" s="1">
        <f>+Konto!I197+Konto!I198</f>
        <v>-6790400</v>
      </c>
    </row>
    <row r="74" spans="1:4" x14ac:dyDescent="0.25">
      <c r="A74" t="s">
        <v>52</v>
      </c>
      <c r="B74" s="1">
        <f>+Konto!G199</f>
        <v>0</v>
      </c>
      <c r="C74" s="1">
        <f>+Konto!H199</f>
        <v>0</v>
      </c>
      <c r="D74" s="1">
        <f>+Konto!I199</f>
        <v>0</v>
      </c>
    </row>
    <row r="75" spans="1:4" x14ac:dyDescent="0.25">
      <c r="A75" t="s">
        <v>53</v>
      </c>
      <c r="B75" s="1">
        <f>+Konto!G201</f>
        <v>0</v>
      </c>
      <c r="C75" s="1">
        <f>+Konto!H201</f>
        <v>0</v>
      </c>
      <c r="D75" s="1">
        <f>+Konto!I201</f>
        <v>0</v>
      </c>
    </row>
    <row r="76" spans="1:4" x14ac:dyDescent="0.25">
      <c r="A76" t="s">
        <v>41</v>
      </c>
      <c r="B76" s="1">
        <f>+Konto!G202</f>
        <v>0</v>
      </c>
      <c r="C76" s="1">
        <f>+Konto!H202</f>
        <v>-1000000</v>
      </c>
      <c r="D76" s="1">
        <f>+Konto!I202</f>
        <v>-1000000</v>
      </c>
    </row>
    <row r="77" spans="1:4" x14ac:dyDescent="0.25">
      <c r="A77" s="10" t="s">
        <v>24</v>
      </c>
      <c r="B77" s="40">
        <f t="shared" ref="B77" si="18">SUM(B68:B76)</f>
        <v>-11799206</v>
      </c>
      <c r="C77" s="40">
        <f t="shared" ref="C77" si="19">SUM(C68:C76)</f>
        <v>-15430400</v>
      </c>
      <c r="D77" s="40">
        <f t="shared" ref="D77" si="20">SUM(D68:D76)</f>
        <v>-15644400</v>
      </c>
    </row>
    <row r="78" spans="1:4" x14ac:dyDescent="0.25">
      <c r="A78" s="12" t="s">
        <v>54</v>
      </c>
      <c r="B78" s="13">
        <f t="shared" ref="B78" si="21">SUM(B65+B77)</f>
        <v>-4874740</v>
      </c>
      <c r="C78" s="13">
        <f t="shared" ref="C78" si="22">SUM(C65+C77)</f>
        <v>-8400</v>
      </c>
      <c r="D78" s="13">
        <f t="shared" ref="D78" si="23">SUM(D65+D77)</f>
        <v>0</v>
      </c>
    </row>
    <row r="79" spans="1:4" x14ac:dyDescent="0.25">
      <c r="B79" s="1"/>
      <c r="C79" s="1"/>
      <c r="D79" s="1"/>
    </row>
    <row r="80" spans="1:4" x14ac:dyDescent="0.25">
      <c r="A80" s="6" t="s">
        <v>55</v>
      </c>
      <c r="B80" s="7"/>
      <c r="C80" s="7"/>
      <c r="D80" s="7"/>
    </row>
    <row r="81" spans="1:4" x14ac:dyDescent="0.25">
      <c r="A81" t="s">
        <v>32</v>
      </c>
      <c r="B81" s="1">
        <v>2696</v>
      </c>
      <c r="C81" s="1"/>
      <c r="D81" s="1">
        <v>2700</v>
      </c>
    </row>
    <row r="82" spans="1:4" x14ac:dyDescent="0.25">
      <c r="A82" s="41" t="s">
        <v>56</v>
      </c>
      <c r="B82" s="42">
        <v>-2696</v>
      </c>
      <c r="C82" s="42"/>
      <c r="D82" s="42">
        <v>-2700</v>
      </c>
    </row>
    <row r="83" spans="1:4" x14ac:dyDescent="0.25">
      <c r="A83" s="12" t="s">
        <v>54</v>
      </c>
      <c r="B83" s="13">
        <f>SUM(B81:B82)</f>
        <v>0</v>
      </c>
      <c r="C83" s="13">
        <f>SUM(C81:C82)</f>
        <v>0</v>
      </c>
      <c r="D83" s="13">
        <f>SUM(D81:D82)</f>
        <v>0</v>
      </c>
    </row>
    <row r="85" spans="1:4" x14ac:dyDescent="0.25">
      <c r="A85" s="6" t="s">
        <v>57</v>
      </c>
      <c r="B85" s="6"/>
      <c r="C85" s="6"/>
      <c r="D85" s="6"/>
    </row>
    <row r="86" spans="1:4" x14ac:dyDescent="0.25">
      <c r="A86" t="s">
        <v>3</v>
      </c>
      <c r="B86" s="1">
        <f>+Konto!G212+Konto!G213+Konto!G214+Konto!G215+Konto!G216+Konto!G217+Konto!G218+Konto!G219+Konto!G220</f>
        <v>2243863</v>
      </c>
      <c r="C86" s="1">
        <f>+Konto!H212+Konto!H213+Konto!H214+Konto!H215+Konto!H216+Konto!H217+Konto!H218+Konto!H219+Konto!H220</f>
        <v>3430000</v>
      </c>
      <c r="D86" s="1">
        <f>+Konto!I212+Konto!I213+Konto!I214+Konto!I215+Konto!I216+Konto!I217+Konto!I218+Konto!I219+Konto!I220</f>
        <v>3573000</v>
      </c>
    </row>
    <row r="87" spans="1:4" x14ac:dyDescent="0.25">
      <c r="A87" t="s">
        <v>27</v>
      </c>
      <c r="B87" s="1">
        <f>+Konto!G221+Konto!G222+Konto!G223+Konto!G224+Konto!G225+Konto!G226+Konto!G227+Konto!G228+Konto!G229+Konto!G230+Konto!G232+Konto!G231+Konto!G233+Konto!G234+Konto!G235+Konto!G236+Konto!G237+Konto!G238+Konto!G239+Konto!G240+Konto!G241</f>
        <v>187145</v>
      </c>
      <c r="C87" s="1">
        <f>+Konto!H221+Konto!H222+Konto!H223+Konto!H224+Konto!H225+Konto!H226+Konto!H227+Konto!H228+Konto!H229+Konto!H230+Konto!H232+Konto!H231+Konto!H233+Konto!H234+Konto!H235+Konto!H236+Konto!H237+Konto!H238+Konto!H239+Konto!H240+Konto!H241</f>
        <v>654700</v>
      </c>
      <c r="D87" s="1">
        <f>+Konto!I221+Konto!I222+Konto!I223+Konto!I224+Konto!I225+Konto!I226+Konto!I227+Konto!I228+Konto!I229+Konto!I230+Konto!I232+Konto!I231+Konto!I233+Konto!I234+Konto!I235+Konto!I236+Konto!I237+Konto!I238+Konto!I239+Konto!I240+Konto!I241</f>
        <v>659200</v>
      </c>
    </row>
    <row r="88" spans="1:4" x14ac:dyDescent="0.25">
      <c r="A88" t="s">
        <v>58</v>
      </c>
      <c r="B88" s="1">
        <f>+Konto!G242+Konto!G243</f>
        <v>150000</v>
      </c>
      <c r="C88" s="1">
        <f>+Konto!H242+Konto!H243</f>
        <v>150000</v>
      </c>
      <c r="D88" s="1">
        <f>+Konto!I242+Konto!I243</f>
        <v>150000</v>
      </c>
    </row>
    <row r="89" spans="1:4" x14ac:dyDescent="0.25">
      <c r="A89" t="s">
        <v>7</v>
      </c>
      <c r="B89" s="1">
        <f>+Konto!G244</f>
        <v>33019</v>
      </c>
      <c r="C89" s="1">
        <f>+Konto!H244</f>
        <v>95000</v>
      </c>
      <c r="D89" s="1">
        <f>+Konto!I244</f>
        <v>95000</v>
      </c>
    </row>
    <row r="90" spans="1:4" x14ac:dyDescent="0.25">
      <c r="A90" t="s">
        <v>59</v>
      </c>
    </row>
    <row r="91" spans="1:4" x14ac:dyDescent="0.25">
      <c r="A91" t="s">
        <v>60</v>
      </c>
      <c r="B91" s="1">
        <f>+Konto!G246</f>
        <v>0</v>
      </c>
      <c r="C91" s="1">
        <f>+Konto!H246</f>
        <v>0</v>
      </c>
      <c r="D91" s="1">
        <f>+Konto!I246</f>
        <v>0</v>
      </c>
    </row>
    <row r="92" spans="1:4" x14ac:dyDescent="0.25">
      <c r="A92" s="9" t="s">
        <v>10</v>
      </c>
      <c r="B92" s="40">
        <f t="shared" ref="B92" si="24">SUM(B86:B91)</f>
        <v>2614027</v>
      </c>
      <c r="C92" s="40">
        <f t="shared" ref="C92" si="25">SUM(C86:C91)</f>
        <v>4329700</v>
      </c>
      <c r="D92" s="40">
        <f t="shared" ref="D92" si="26">SUM(D86:D91)</f>
        <v>4477200</v>
      </c>
    </row>
    <row r="93" spans="1:4" x14ac:dyDescent="0.25">
      <c r="A93" s="15"/>
    </row>
    <row r="94" spans="1:4" x14ac:dyDescent="0.25">
      <c r="A94" s="15"/>
      <c r="B94" s="1"/>
      <c r="C94" s="1"/>
      <c r="D94" s="1"/>
    </row>
    <row r="95" spans="1:4" x14ac:dyDescent="0.25">
      <c r="A95" s="14" t="s">
        <v>61</v>
      </c>
      <c r="B95" s="1">
        <f>+Konto!G250+Konto!G251</f>
        <v>-63740</v>
      </c>
      <c r="C95" s="1">
        <f>+Konto!H250+Konto!H251</f>
        <v>-125000</v>
      </c>
      <c r="D95" s="1">
        <f>+Konto!I250+Konto!I251</f>
        <v>-125000</v>
      </c>
    </row>
    <row r="96" spans="1:4" x14ac:dyDescent="0.25">
      <c r="A96" s="14" t="s">
        <v>36</v>
      </c>
      <c r="B96" s="1">
        <f>Konto!G252</f>
        <v>-323179</v>
      </c>
      <c r="C96" s="1">
        <f>Konto!H252</f>
        <v>0</v>
      </c>
      <c r="D96" s="1">
        <f>Konto!I252</f>
        <v>-350000</v>
      </c>
    </row>
    <row r="97" spans="1:4" x14ac:dyDescent="0.25">
      <c r="A97" s="14" t="s">
        <v>62</v>
      </c>
      <c r="B97" s="1">
        <f>+Konto!G253</f>
        <v>-33019</v>
      </c>
      <c r="C97" s="1">
        <f>+Konto!H253</f>
        <v>-95000</v>
      </c>
      <c r="D97" s="1">
        <f>+Konto!I253</f>
        <v>-95000</v>
      </c>
    </row>
    <row r="98" spans="1:4" x14ac:dyDescent="0.25">
      <c r="A98" s="14" t="s">
        <v>50</v>
      </c>
      <c r="B98" s="1">
        <f>Konto!G254+Konto!G255+Konto!G258</f>
        <v>-6080</v>
      </c>
      <c r="C98" s="1">
        <f>Konto!H254+Konto!H255+Konto!H258</f>
        <v>-10000</v>
      </c>
      <c r="D98" s="1">
        <f>Konto!I254+Konto!I255+Konto!I258</f>
        <v>-10000</v>
      </c>
    </row>
    <row r="99" spans="1:4" x14ac:dyDescent="0.25">
      <c r="A99" s="14" t="s">
        <v>63</v>
      </c>
      <c r="B99" s="1">
        <f>+Konto!G257</f>
        <v>-1935000</v>
      </c>
      <c r="C99" s="1">
        <f>+Konto!H257</f>
        <v>-3841700</v>
      </c>
      <c r="D99" s="1">
        <f>+Konto!I257</f>
        <v>-3870000</v>
      </c>
    </row>
    <row r="100" spans="1:4" x14ac:dyDescent="0.25">
      <c r="A100" s="14" t="s">
        <v>64</v>
      </c>
    </row>
    <row r="101" spans="1:4" x14ac:dyDescent="0.25">
      <c r="A101" s="14" t="s">
        <v>53</v>
      </c>
      <c r="B101" s="1">
        <f>+Konto!G259</f>
        <v>0</v>
      </c>
      <c r="C101" s="1">
        <f>+Konto!H259</f>
        <v>0</v>
      </c>
      <c r="D101" s="1">
        <f>+Konto!I259</f>
        <v>0</v>
      </c>
    </row>
    <row r="102" spans="1:4" x14ac:dyDescent="0.25">
      <c r="A102" s="14" t="s">
        <v>22</v>
      </c>
      <c r="B102" s="1">
        <f>+Konto!G260</f>
        <v>0</v>
      </c>
      <c r="C102" s="1">
        <f>+Konto!H260</f>
        <v>-258000</v>
      </c>
      <c r="D102" s="1">
        <f>+Konto!I260</f>
        <v>-27200</v>
      </c>
    </row>
    <row r="103" spans="1:4" x14ac:dyDescent="0.25">
      <c r="A103" s="9" t="s">
        <v>24</v>
      </c>
      <c r="B103" s="40">
        <f t="shared" ref="B103" si="27">SUM(B95:B102)</f>
        <v>-2361018</v>
      </c>
      <c r="C103" s="40">
        <f t="shared" ref="C103" si="28">SUM(C95:C102)</f>
        <v>-4329700</v>
      </c>
      <c r="D103" s="40">
        <f t="shared" ref="D103" si="29">SUM(D95:D102)</f>
        <v>-4477200</v>
      </c>
    </row>
    <row r="104" spans="1:4" x14ac:dyDescent="0.25">
      <c r="A104" s="12" t="s">
        <v>54</v>
      </c>
      <c r="B104" s="13">
        <f t="shared" ref="B104" si="30">SUM(B92+B103)</f>
        <v>253009</v>
      </c>
      <c r="C104" s="13">
        <f t="shared" ref="C104" si="31">SUM(C92+C103)</f>
        <v>0</v>
      </c>
      <c r="D104" s="13">
        <f t="shared" ref="D104" si="32">SUM(D92+D103)</f>
        <v>0</v>
      </c>
    </row>
    <row r="106" spans="1:4" x14ac:dyDescent="0.25">
      <c r="A106" s="6" t="s">
        <v>65</v>
      </c>
      <c r="B106" s="6"/>
      <c r="C106" s="6"/>
      <c r="D106" s="6"/>
    </row>
    <row r="107" spans="1:4" x14ac:dyDescent="0.25">
      <c r="A107" t="s">
        <v>3</v>
      </c>
      <c r="B107" s="1">
        <f>Konto!G264+Konto!G265+Konto!G266</f>
        <v>54560</v>
      </c>
      <c r="C107" s="1">
        <f>Konto!H264+Konto!H265+Konto!H266</f>
        <v>103000</v>
      </c>
      <c r="D107" s="1">
        <f>Konto!I264+Konto!I265+Konto!I266</f>
        <v>109100</v>
      </c>
    </row>
    <row r="108" spans="1:4" x14ac:dyDescent="0.25">
      <c r="A108" t="s">
        <v>27</v>
      </c>
      <c r="B108" s="1">
        <f>Konto!G267+Konto!G268</f>
        <v>0</v>
      </c>
      <c r="C108" s="1">
        <f>Konto!H267+Konto!H268</f>
        <v>10000</v>
      </c>
      <c r="D108" s="1">
        <f>Konto!I267+Konto!I268</f>
        <v>10000</v>
      </c>
    </row>
    <row r="109" spans="1:4" x14ac:dyDescent="0.25">
      <c r="A109" s="10" t="s">
        <v>10</v>
      </c>
      <c r="B109" s="40">
        <f>SUM(B107:B108)</f>
        <v>54560</v>
      </c>
      <c r="C109" s="40">
        <f>SUM(C107:C108)</f>
        <v>113000</v>
      </c>
      <c r="D109" s="40">
        <f>SUM(D107:D108)</f>
        <v>119100</v>
      </c>
    </row>
    <row r="110" spans="1:4" x14ac:dyDescent="0.25">
      <c r="A110" s="20"/>
      <c r="B110" s="1"/>
      <c r="C110" s="1"/>
      <c r="D110" s="1"/>
    </row>
    <row r="111" spans="1:4" x14ac:dyDescent="0.25">
      <c r="A111" s="14" t="s">
        <v>63</v>
      </c>
      <c r="B111" s="1">
        <f>Konto!G272</f>
        <v>0</v>
      </c>
      <c r="C111" s="1">
        <f>Konto!H272</f>
        <v>-113000</v>
      </c>
      <c r="D111" s="1">
        <f>Konto!I272</f>
        <v>-119100</v>
      </c>
    </row>
    <row r="112" spans="1:4" x14ac:dyDescent="0.25">
      <c r="A112" s="10" t="s">
        <v>24</v>
      </c>
      <c r="B112" s="40">
        <f>SUM(B111)</f>
        <v>0</v>
      </c>
      <c r="C112" s="40">
        <f>SUM(C111)</f>
        <v>-113000</v>
      </c>
      <c r="D112" s="40">
        <f>SUM(D111)</f>
        <v>-119100</v>
      </c>
    </row>
    <row r="113" spans="1:4" x14ac:dyDescent="0.25">
      <c r="A113" s="43" t="s">
        <v>54</v>
      </c>
      <c r="B113" s="13">
        <f>B109+B111</f>
        <v>54560</v>
      </c>
      <c r="C113" s="13">
        <f>C109+C111</f>
        <v>0</v>
      </c>
      <c r="D113" s="13">
        <f>D109+D111</f>
        <v>0</v>
      </c>
    </row>
    <row r="114" spans="1:4" x14ac:dyDescent="0.25">
      <c r="A114" s="20"/>
    </row>
    <row r="116" spans="1:4" x14ac:dyDescent="0.25">
      <c r="A116" s="6" t="s">
        <v>66</v>
      </c>
      <c r="B116" s="6"/>
      <c r="C116" s="6"/>
      <c r="D116" s="6"/>
    </row>
    <row r="117" spans="1:4" x14ac:dyDescent="0.25">
      <c r="A117" t="s">
        <v>3</v>
      </c>
      <c r="B117" s="1">
        <f>+Konto!G276+Konto!G277+Konto!G278+Konto!G279+Konto!G280+Konto!G281+Konto!G282</f>
        <v>1726867</v>
      </c>
      <c r="C117" s="1">
        <f>+Konto!H276+Konto!H277+Konto!H278+Konto!H279+Konto!H280+Konto!H281+Konto!H282</f>
        <v>2792000</v>
      </c>
      <c r="D117" s="1">
        <f>+Konto!I276+Konto!I277+Konto!I278+Konto!I279+Konto!I280+Konto!I281+Konto!I282</f>
        <v>2847000</v>
      </c>
    </row>
    <row r="118" spans="1:4" x14ac:dyDescent="0.25">
      <c r="A118" t="s">
        <v>4</v>
      </c>
      <c r="B118" s="1">
        <f>Konto!G283+Konto!G288+Konto!G289+Konto!G290+Konto!G291+Konto!G292+Konto!G293+Konto!G294+Konto!G295+Konto!G296+Konto!G297</f>
        <v>4199</v>
      </c>
      <c r="C118" s="1">
        <f>Konto!H283+Konto!H286+Konto!H288+Konto!H289+Konto!H290+Konto!H291+Konto!H292+Konto!H293+Konto!H294+Konto!H295+Konto!H296+Konto!H297</f>
        <v>26000</v>
      </c>
      <c r="D118" s="1">
        <f>Konto!I283+Konto!I286+Konto!I288+Konto!I289+Konto!I290+Konto!I291+Konto!I292+Konto!I293+Konto!I294+Konto!I295+Konto!I296+Konto!I297</f>
        <v>34000</v>
      </c>
    </row>
    <row r="119" spans="1:4" x14ac:dyDescent="0.25">
      <c r="A119" t="s">
        <v>7</v>
      </c>
      <c r="B119" s="1">
        <f>+Konto!G299</f>
        <v>98</v>
      </c>
      <c r="C119" s="1">
        <f>+Konto!H299</f>
        <v>5000</v>
      </c>
      <c r="D119" s="1">
        <f>+Konto!I299</f>
        <v>5000</v>
      </c>
    </row>
    <row r="120" spans="1:4" x14ac:dyDescent="0.25">
      <c r="A120" t="s">
        <v>67</v>
      </c>
      <c r="B120" s="1">
        <f>Konto!G298</f>
        <v>0</v>
      </c>
      <c r="C120" s="1">
        <f>Konto!H298</f>
        <v>400000</v>
      </c>
      <c r="D120" s="1">
        <f>Konto!I298</f>
        <v>400000</v>
      </c>
    </row>
    <row r="121" spans="1:4" x14ac:dyDescent="0.25">
      <c r="A121" t="s">
        <v>68</v>
      </c>
      <c r="B121" s="1">
        <f>Konto!G300</f>
        <v>0</v>
      </c>
      <c r="C121" s="1">
        <f>Konto!H300</f>
        <v>0</v>
      </c>
      <c r="D121" s="1">
        <f>Konto!I300</f>
        <v>0</v>
      </c>
    </row>
    <row r="122" spans="1:4" x14ac:dyDescent="0.25">
      <c r="A122" t="s">
        <v>69</v>
      </c>
      <c r="B122" s="1">
        <f>Konto!G301</f>
        <v>0</v>
      </c>
      <c r="C122" s="1">
        <f>Konto!H301</f>
        <v>0</v>
      </c>
      <c r="D122" s="1">
        <f>Konto!I301</f>
        <v>0</v>
      </c>
    </row>
    <row r="123" spans="1:4" x14ac:dyDescent="0.25">
      <c r="A123" t="s">
        <v>70</v>
      </c>
      <c r="B123" s="1">
        <v>0</v>
      </c>
      <c r="C123" s="1">
        <v>0</v>
      </c>
      <c r="D123" s="1">
        <v>0</v>
      </c>
    </row>
    <row r="124" spans="1:4" x14ac:dyDescent="0.25">
      <c r="A124" s="10" t="s">
        <v>10</v>
      </c>
      <c r="B124" s="40">
        <f t="shared" ref="B124" si="33">SUM(B117:B123)</f>
        <v>1731164</v>
      </c>
      <c r="C124" s="40">
        <f t="shared" ref="C124" si="34">SUM(C117:C123)</f>
        <v>3223000</v>
      </c>
      <c r="D124" s="40">
        <f t="shared" ref="D124" si="35">SUM(D117:D123)</f>
        <v>3286000</v>
      </c>
    </row>
    <row r="126" spans="1:4" x14ac:dyDescent="0.25">
      <c r="A126" t="s">
        <v>16</v>
      </c>
      <c r="B126" s="1">
        <f>Konto!G312</f>
        <v>0</v>
      </c>
      <c r="C126" s="1">
        <f>Konto!H312</f>
        <v>0</v>
      </c>
      <c r="D126" s="1">
        <f>Konto!I312</f>
        <v>0</v>
      </c>
    </row>
    <row r="127" spans="1:4" x14ac:dyDescent="0.25">
      <c r="A127" t="s">
        <v>71</v>
      </c>
      <c r="B127" s="1">
        <f>Konto!G308</f>
        <v>-296098</v>
      </c>
      <c r="C127" s="1">
        <f>Konto!H308</f>
        <v>0</v>
      </c>
      <c r="D127" s="1">
        <f>Konto!I308</f>
        <v>-350000</v>
      </c>
    </row>
    <row r="128" spans="1:4" x14ac:dyDescent="0.25">
      <c r="A128" t="s">
        <v>72</v>
      </c>
      <c r="B128" s="1">
        <f>+Konto!G313</f>
        <v>-250000</v>
      </c>
      <c r="C128" s="1">
        <f>+Konto!H313</f>
        <v>-465000</v>
      </c>
      <c r="D128" s="1">
        <f>+Konto!I313</f>
        <v>-465000</v>
      </c>
    </row>
    <row r="129" spans="1:4" x14ac:dyDescent="0.25">
      <c r="A129" t="s">
        <v>18</v>
      </c>
      <c r="B129" s="1">
        <f>+Konto!G314+Konto!G315</f>
        <v>-2807000</v>
      </c>
      <c r="C129" s="1">
        <f>+Konto!H314+Konto!H315</f>
        <v>-2807000</v>
      </c>
      <c r="D129" s="1">
        <f>+Konto!I314+Konto!I315</f>
        <v>-2807000</v>
      </c>
    </row>
    <row r="130" spans="1:4" x14ac:dyDescent="0.25">
      <c r="A130" t="s">
        <v>73</v>
      </c>
      <c r="B130" s="1">
        <f>Konto!G311</f>
        <v>-827</v>
      </c>
      <c r="C130" s="1">
        <f>Konto!H311</f>
        <v>0</v>
      </c>
      <c r="D130" s="1">
        <f>Konto!I311</f>
        <v>0</v>
      </c>
    </row>
    <row r="131" spans="1:4" x14ac:dyDescent="0.25">
      <c r="A131" t="s">
        <v>7</v>
      </c>
      <c r="B131" s="1">
        <f>Konto!G309</f>
        <v>-98</v>
      </c>
      <c r="C131" s="1">
        <f>Konto!H309</f>
        <v>-5000</v>
      </c>
      <c r="D131" s="1">
        <f>Konto!I309</f>
        <v>-5000</v>
      </c>
    </row>
    <row r="132" spans="1:4" x14ac:dyDescent="0.25">
      <c r="A132" t="s">
        <v>74</v>
      </c>
      <c r="B132" s="1">
        <f>Konto!G318</f>
        <v>0</v>
      </c>
      <c r="C132" s="1">
        <f>Konto!H318</f>
        <v>0</v>
      </c>
      <c r="D132" s="1">
        <f>Konto!I318</f>
        <v>0</v>
      </c>
    </row>
    <row r="133" spans="1:4" x14ac:dyDescent="0.25">
      <c r="A133" s="10" t="s">
        <v>24</v>
      </c>
      <c r="B133" s="40">
        <f>SUM(B126:B132)</f>
        <v>-3354023</v>
      </c>
      <c r="C133" s="40">
        <f>SUM(C126:C132)</f>
        <v>-3277000</v>
      </c>
      <c r="D133" s="40">
        <f>SUM(D126:D132)</f>
        <v>-3627000</v>
      </c>
    </row>
    <row r="134" spans="1:4" x14ac:dyDescent="0.25">
      <c r="A134" s="12" t="s">
        <v>25</v>
      </c>
      <c r="B134" s="18">
        <f t="shared" ref="B134" si="36">+B124+B133</f>
        <v>-1622859</v>
      </c>
      <c r="C134" s="18">
        <f t="shared" ref="C134" si="37">+C124+C133</f>
        <v>-54000</v>
      </c>
      <c r="D134" s="18">
        <f t="shared" ref="D134" si="38">+D124+D133</f>
        <v>-341000</v>
      </c>
    </row>
    <row r="136" spans="1:4" x14ac:dyDescent="0.25">
      <c r="A136" s="20"/>
    </row>
    <row r="137" spans="1:4" x14ac:dyDescent="0.25">
      <c r="A137" s="6" t="s">
        <v>75</v>
      </c>
      <c r="B137" s="6"/>
      <c r="C137" s="6"/>
      <c r="D137" s="6"/>
    </row>
    <row r="138" spans="1:4" x14ac:dyDescent="0.25">
      <c r="A138" t="s">
        <v>76</v>
      </c>
      <c r="B138" s="1">
        <f>Konto!G322+Konto!G323+Konto!G324+Konto!G325+Konto!G326+Konto!G327+Konto!G328+Konto!G329</f>
        <v>1072297</v>
      </c>
      <c r="C138" s="1">
        <f>Konto!H322+Konto!H323+Konto!H324+Konto!H325+Konto!H326+Konto!H327+Konto!H328+Konto!H329</f>
        <v>2036000</v>
      </c>
      <c r="D138" s="1">
        <f>Konto!I322+Konto!I323+Konto!I324+Konto!I325+Konto!I326+Konto!I327+Konto!I328+Konto!I329</f>
        <v>1889000</v>
      </c>
    </row>
    <row r="139" spans="1:4" x14ac:dyDescent="0.25">
      <c r="A139" t="s">
        <v>77</v>
      </c>
      <c r="B139" s="1">
        <f>Konto!G330+Konto!G331+Konto!G332+Konto!G333+Konto!G334+Konto!G335+Konto!G336+Konto!G338+Konto!G339+Konto!G340+Konto!G341+Konto!G342</f>
        <v>7736</v>
      </c>
      <c r="C139" s="1">
        <f>Konto!H330+Konto!H331+Konto!H332+Konto!H333+Konto!H334+Konto!H335+Konto!H336+Konto!H338+Konto!H339+Konto!H340+Konto!H341+Konto!H342</f>
        <v>20000</v>
      </c>
      <c r="D139" s="1">
        <f>Konto!I330+Konto!I331+Konto!I332+Konto!I333+Konto!I334+Konto!I335+Konto!I336+Konto!I338+Konto!I339+Konto!I340+Konto!I341+Konto!I342</f>
        <v>20000</v>
      </c>
    </row>
    <row r="140" spans="1:4" x14ac:dyDescent="0.25">
      <c r="A140" t="s">
        <v>6</v>
      </c>
      <c r="B140" s="1">
        <f>Konto!G343</f>
        <v>0</v>
      </c>
      <c r="C140" s="1">
        <f>Konto!H343</f>
        <v>0</v>
      </c>
      <c r="D140" s="1">
        <f>Konto!I343</f>
        <v>0</v>
      </c>
    </row>
    <row r="141" spans="1:4" x14ac:dyDescent="0.25">
      <c r="A141" t="s">
        <v>56</v>
      </c>
      <c r="B141" s="1">
        <f>Konto!G344</f>
        <v>0</v>
      </c>
      <c r="C141" s="1">
        <f>Konto!H344</f>
        <v>0</v>
      </c>
      <c r="D141" s="1">
        <f>Konto!I344</f>
        <v>0</v>
      </c>
    </row>
    <row r="142" spans="1:4" x14ac:dyDescent="0.25">
      <c r="A142" t="s">
        <v>7</v>
      </c>
      <c r="B142" s="1">
        <f>+Konto!G345</f>
        <v>2250</v>
      </c>
      <c r="C142" s="1">
        <f>+Konto!H345</f>
        <v>0</v>
      </c>
      <c r="D142" s="1">
        <f>+Konto!I345</f>
        <v>0</v>
      </c>
    </row>
    <row r="143" spans="1:4" x14ac:dyDescent="0.25">
      <c r="A143" t="s">
        <v>78</v>
      </c>
      <c r="B143" s="1">
        <f>Konto!G347</f>
        <v>0</v>
      </c>
      <c r="C143" s="1">
        <f>Konto!H347</f>
        <v>0</v>
      </c>
      <c r="D143" s="1">
        <f>Konto!I347</f>
        <v>0</v>
      </c>
    </row>
    <row r="144" spans="1:4" x14ac:dyDescent="0.25">
      <c r="A144" s="10" t="s">
        <v>10</v>
      </c>
      <c r="B144" s="40">
        <f>SUM(B138:B143)</f>
        <v>1082283</v>
      </c>
      <c r="C144" s="40">
        <f>SUM(C138:C143)</f>
        <v>2056000</v>
      </c>
      <c r="D144" s="40">
        <f>SUM(D138:D143)</f>
        <v>1909000</v>
      </c>
    </row>
    <row r="146" spans="1:4" x14ac:dyDescent="0.25">
      <c r="A146" t="s">
        <v>79</v>
      </c>
      <c r="B146">
        <f>Konto!G354</f>
        <v>-57032</v>
      </c>
      <c r="C146">
        <f>Konto!H354</f>
        <v>0</v>
      </c>
      <c r="D146">
        <f>Konto!I354</f>
        <v>-60000</v>
      </c>
    </row>
    <row r="147" spans="1:4" x14ac:dyDescent="0.25">
      <c r="A147" t="s">
        <v>80</v>
      </c>
      <c r="B147" s="1">
        <f>Konto!G356+Konto!G357</f>
        <v>-887814</v>
      </c>
      <c r="C147" s="1">
        <f>Konto!H356+Konto!H357</f>
        <v>-2056000</v>
      </c>
      <c r="D147" s="1">
        <f>Konto!I356+Konto!I357</f>
        <v>-1846500</v>
      </c>
    </row>
    <row r="148" spans="1:4" x14ac:dyDescent="0.25">
      <c r="A148" t="s">
        <v>7</v>
      </c>
      <c r="B148" s="1">
        <f>Konto!G355</f>
        <v>-2250</v>
      </c>
      <c r="C148" s="1">
        <f>Konto!H355</f>
        <v>0</v>
      </c>
      <c r="D148" s="1">
        <f>Konto!I355</f>
        <v>-2500</v>
      </c>
    </row>
    <row r="149" spans="1:4" x14ac:dyDescent="0.25">
      <c r="A149" t="s">
        <v>50</v>
      </c>
      <c r="B149" s="1">
        <f>Konto!G358</f>
        <v>-547</v>
      </c>
      <c r="C149" s="1">
        <f>Konto!H358</f>
        <v>0</v>
      </c>
      <c r="D149" s="1">
        <f>Konto!I358</f>
        <v>0</v>
      </c>
    </row>
    <row r="150" spans="1:4" x14ac:dyDescent="0.25">
      <c r="A150" t="s">
        <v>22</v>
      </c>
      <c r="B150" s="1">
        <f>Konto!G360</f>
        <v>0</v>
      </c>
      <c r="C150" s="1">
        <f>Konto!H360</f>
        <v>0</v>
      </c>
      <c r="D150" s="1">
        <f>Konto!I360</f>
        <v>0</v>
      </c>
    </row>
    <row r="151" spans="1:4" x14ac:dyDescent="0.25">
      <c r="A151" s="10" t="s">
        <v>81</v>
      </c>
      <c r="B151" s="40">
        <f>SUM(B146:B150)</f>
        <v>-947643</v>
      </c>
      <c r="C151" s="40">
        <f>SUM(C146:C150)</f>
        <v>-2056000</v>
      </c>
      <c r="D151" s="40">
        <f>SUM(D146:D150)</f>
        <v>-1909000</v>
      </c>
    </row>
    <row r="152" spans="1:4" x14ac:dyDescent="0.25">
      <c r="A152" s="12" t="s">
        <v>25</v>
      </c>
      <c r="B152" s="13">
        <f>SUM(B144+B151)</f>
        <v>134640</v>
      </c>
      <c r="C152" s="13">
        <f>SUM(C144+C151)</f>
        <v>0</v>
      </c>
      <c r="D152" s="13">
        <f>SUM(D144+D151)</f>
        <v>0</v>
      </c>
    </row>
    <row r="153" spans="1:4" x14ac:dyDescent="0.25">
      <c r="B153" t="s">
        <v>82</v>
      </c>
      <c r="C153" t="s">
        <v>82</v>
      </c>
      <c r="D153" t="s">
        <v>82</v>
      </c>
    </row>
    <row r="155" spans="1:4" x14ac:dyDescent="0.25">
      <c r="A155" t="s">
        <v>83</v>
      </c>
      <c r="B155" s="1">
        <f>Konto!G41+Konto!G62</f>
        <v>-1952788</v>
      </c>
      <c r="C155" s="1">
        <f>Konto!H41+Konto!H62</f>
        <v>-77600</v>
      </c>
      <c r="D155" s="1">
        <f>Konto!I41+Konto!I62</f>
        <v>846000</v>
      </c>
    </row>
    <row r="156" spans="1:4" x14ac:dyDescent="0.25">
      <c r="A156" t="s">
        <v>84</v>
      </c>
      <c r="B156" s="1">
        <f>Konto!G113+Konto!G133</f>
        <v>-8566624</v>
      </c>
      <c r="C156" s="1">
        <f>Konto!H113+Konto!H133</f>
        <v>140000</v>
      </c>
      <c r="D156" s="1">
        <f>Konto!I113+Konto!I133</f>
        <v>-505000</v>
      </c>
    </row>
    <row r="157" spans="1:4" x14ac:dyDescent="0.25">
      <c r="A157" t="s">
        <v>85</v>
      </c>
      <c r="B157" s="1">
        <f>Konto!G203+Konto!G183</f>
        <v>-4874740</v>
      </c>
      <c r="C157" s="1">
        <f>Konto!H203+Konto!H183</f>
        <v>-8400</v>
      </c>
      <c r="D157" s="1">
        <f>Konto!I203+Konto!I183</f>
        <v>0</v>
      </c>
    </row>
    <row r="158" spans="1:4" x14ac:dyDescent="0.25">
      <c r="A158" t="s">
        <v>86</v>
      </c>
      <c r="B158" s="1">
        <f>B81+B82</f>
        <v>0</v>
      </c>
      <c r="C158" s="1">
        <f>C81+C82</f>
        <v>0</v>
      </c>
      <c r="D158" s="1">
        <f>D81+D82</f>
        <v>0</v>
      </c>
    </row>
    <row r="159" spans="1:4" x14ac:dyDescent="0.25">
      <c r="A159" t="s">
        <v>87</v>
      </c>
      <c r="B159" s="1">
        <f>B109+B112</f>
        <v>54560</v>
      </c>
      <c r="C159" s="1">
        <f>C109+C112</f>
        <v>0</v>
      </c>
      <c r="D159" s="1">
        <f>D109+D112</f>
        <v>0</v>
      </c>
    </row>
    <row r="160" spans="1:4" x14ac:dyDescent="0.25">
      <c r="A160" t="s">
        <v>88</v>
      </c>
      <c r="B160" s="1">
        <f>B92+B103</f>
        <v>253009</v>
      </c>
      <c r="C160" s="1">
        <f>C92+C103</f>
        <v>0</v>
      </c>
      <c r="D160" s="1">
        <f>D92+D103</f>
        <v>0</v>
      </c>
    </row>
    <row r="161" spans="1:4" x14ac:dyDescent="0.25">
      <c r="A161" t="s">
        <v>89</v>
      </c>
      <c r="B161" s="1">
        <f>Konto!G303+Konto!G319</f>
        <v>-1622859</v>
      </c>
      <c r="C161" s="1">
        <f>Konto!H303+Konto!H319</f>
        <v>-54000</v>
      </c>
      <c r="D161" s="1">
        <f>Konto!I303+Konto!I319</f>
        <v>-341000</v>
      </c>
    </row>
    <row r="162" spans="1:4" x14ac:dyDescent="0.25">
      <c r="A162" t="s">
        <v>90</v>
      </c>
      <c r="B162" s="1">
        <f>+B144+B151</f>
        <v>134640</v>
      </c>
      <c r="C162" s="1">
        <f>+C144+C151</f>
        <v>0</v>
      </c>
      <c r="D162" s="1">
        <f>+D144+D151</f>
        <v>0</v>
      </c>
    </row>
    <row r="163" spans="1:4" x14ac:dyDescent="0.25">
      <c r="A163" t="s">
        <v>91</v>
      </c>
      <c r="B163" s="1"/>
      <c r="C163" s="1"/>
      <c r="D163" s="1"/>
    </row>
    <row r="164" spans="1:4" x14ac:dyDescent="0.25">
      <c r="B164" s="3">
        <f>SUM(B155:B163)</f>
        <v>-16574802</v>
      </c>
      <c r="C164" s="3">
        <f>SUM(C155:C163)</f>
        <v>0</v>
      </c>
      <c r="D164" s="3">
        <f>SUM(D155:D163)</f>
        <v>0</v>
      </c>
    </row>
    <row r="167" spans="1:4" x14ac:dyDescent="0.25">
      <c r="A167" t="s">
        <v>92</v>
      </c>
      <c r="B167" s="1">
        <f>B10+B39+B65+B81+B92+B109+B124+B144</f>
        <v>27731045</v>
      </c>
      <c r="C167" s="1">
        <f>C10+C39+C65+C81+C92+C109+C124+C144</f>
        <v>55058700</v>
      </c>
      <c r="D167" s="1">
        <f>D10+D39+D65+D81+D92+D109+D124+D144</f>
        <v>56377635</v>
      </c>
    </row>
    <row r="168" spans="1:4" x14ac:dyDescent="0.25">
      <c r="A168" t="s">
        <v>93</v>
      </c>
      <c r="B168" s="17">
        <f t="shared" ref="B168:D169" si="39">B26+B53+B77+B82+B103+B112+B133+B151</f>
        <v>-44305847</v>
      </c>
      <c r="C168" s="17">
        <f t="shared" si="39"/>
        <v>-55058700</v>
      </c>
      <c r="D168" s="17">
        <f t="shared" si="39"/>
        <v>-56377635</v>
      </c>
    </row>
    <row r="169" spans="1:4" x14ac:dyDescent="0.25">
      <c r="A169" t="s">
        <v>94</v>
      </c>
      <c r="B169" s="1">
        <f t="shared" si="39"/>
        <v>-16574802</v>
      </c>
      <c r="C169" s="1">
        <f t="shared" si="39"/>
        <v>0</v>
      </c>
      <c r="D169" s="1">
        <f t="shared" si="39"/>
        <v>0</v>
      </c>
    </row>
    <row r="170" spans="1:4" x14ac:dyDescent="0.25">
      <c r="A170" t="s">
        <v>95</v>
      </c>
      <c r="B170" s="17">
        <f>+Konto!G260</f>
        <v>0</v>
      </c>
      <c r="C170" s="17">
        <f>+Konto!H260</f>
        <v>-258000</v>
      </c>
      <c r="D170" s="17">
        <f>+Konto!I260</f>
        <v>-27200</v>
      </c>
    </row>
    <row r="171" spans="1:4" x14ac:dyDescent="0.25">
      <c r="B171" s="1"/>
      <c r="C171" s="1"/>
      <c r="D171" s="1"/>
    </row>
    <row r="172" spans="1:4" x14ac:dyDescent="0.25">
      <c r="A172" t="s">
        <v>96</v>
      </c>
    </row>
    <row r="173" spans="1:4" x14ac:dyDescent="0.25">
      <c r="B173" t="s">
        <v>97</v>
      </c>
      <c r="C173" t="s">
        <v>97</v>
      </c>
      <c r="D173" t="s">
        <v>97</v>
      </c>
    </row>
    <row r="174" spans="1:4" x14ac:dyDescent="0.25">
      <c r="B174" t="s">
        <v>98</v>
      </c>
      <c r="C174" t="s">
        <v>98</v>
      </c>
      <c r="D174" t="s">
        <v>98</v>
      </c>
    </row>
    <row r="177" spans="1:4" x14ac:dyDescent="0.25">
      <c r="A177" t="s">
        <v>99</v>
      </c>
      <c r="B177" s="1">
        <f>B20+B48+B73+B129</f>
        <v>-31235000</v>
      </c>
      <c r="C177" s="1">
        <f>C20+C48+C73+C129</f>
        <v>-31650000</v>
      </c>
      <c r="D177" s="1">
        <f>D20+D48+D73+D129</f>
        <v>-31235000</v>
      </c>
    </row>
    <row r="178" spans="1:4" x14ac:dyDescent="0.25">
      <c r="A178" t="s">
        <v>44</v>
      </c>
      <c r="B178" s="1">
        <v>1450000</v>
      </c>
      <c r="D178">
        <v>1450000</v>
      </c>
    </row>
    <row r="179" spans="1:4" x14ac:dyDescent="0.25">
      <c r="A179" t="s">
        <v>100</v>
      </c>
      <c r="B179" s="1">
        <f>SUM(B177:B178)</f>
        <v>-29785000</v>
      </c>
      <c r="D179" s="1">
        <f>SUM(D177:D178)</f>
        <v>-29785000</v>
      </c>
    </row>
    <row r="180" spans="1:4" x14ac:dyDescent="0.25">
      <c r="A180" t="s">
        <v>101</v>
      </c>
      <c r="B180" s="1">
        <v>400000</v>
      </c>
      <c r="D180">
        <v>400000</v>
      </c>
    </row>
    <row r="181" spans="1:4" x14ac:dyDescent="0.25">
      <c r="A181" t="s">
        <v>102</v>
      </c>
      <c r="B181" s="1">
        <f>SUM(B179:B180)</f>
        <v>-29385000</v>
      </c>
      <c r="D181" s="1">
        <f>SUM(D179:D180)</f>
        <v>-29385000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6"/>
  <sheetViews>
    <sheetView zoomScaleNormal="100" workbookViewId="0">
      <pane ySplit="1" topLeftCell="A2" activePane="bottomLeft" state="frozen"/>
      <selection activeCell="C1" sqref="C1"/>
      <selection pane="bottomLeft" activeCell="J1" sqref="J1:J1048576"/>
    </sheetView>
  </sheetViews>
  <sheetFormatPr baseColWidth="10" defaultColWidth="9.140625" defaultRowHeight="15" x14ac:dyDescent="0.25"/>
  <cols>
    <col min="2" max="2" width="18.28515625" customWidth="1"/>
    <col min="3" max="3" width="14.42578125" customWidth="1"/>
    <col min="4" max="4" width="14.5703125" customWidth="1"/>
    <col min="5" max="5" width="31.85546875" customWidth="1"/>
    <col min="6" max="6" width="19.5703125" customWidth="1"/>
    <col min="7" max="7" width="23.7109375" customWidth="1"/>
    <col min="8" max="8" width="29.140625" style="1" customWidth="1"/>
    <col min="9" max="9" width="25.28515625" customWidth="1"/>
  </cols>
  <sheetData>
    <row r="1" spans="1:9" ht="14.1" customHeight="1" x14ac:dyDescent="0.25">
      <c r="A1" t="s">
        <v>103</v>
      </c>
      <c r="B1" t="s">
        <v>104</v>
      </c>
      <c r="C1" t="s">
        <v>105</v>
      </c>
      <c r="D1" t="s">
        <v>106</v>
      </c>
      <c r="E1" t="s">
        <v>104</v>
      </c>
      <c r="G1" t="s">
        <v>326</v>
      </c>
      <c r="H1" s="1" t="s">
        <v>0</v>
      </c>
      <c r="I1" s="44" t="s">
        <v>1</v>
      </c>
    </row>
    <row r="2" spans="1:9" x14ac:dyDescent="0.25">
      <c r="A2" t="s">
        <v>107</v>
      </c>
      <c r="B2" t="s">
        <v>108</v>
      </c>
      <c r="C2" t="s">
        <v>10</v>
      </c>
      <c r="D2" t="s">
        <v>109</v>
      </c>
      <c r="E2" t="s">
        <v>110</v>
      </c>
      <c r="G2" s="1">
        <v>1018847</v>
      </c>
      <c r="H2" s="1">
        <v>1976000</v>
      </c>
      <c r="I2" s="1">
        <v>1976000</v>
      </c>
    </row>
    <row r="3" spans="1:9" x14ac:dyDescent="0.25">
      <c r="A3" t="s">
        <v>107</v>
      </c>
      <c r="B3" t="s">
        <v>108</v>
      </c>
      <c r="C3" t="s">
        <v>10</v>
      </c>
      <c r="D3" t="s">
        <v>111</v>
      </c>
      <c r="E3" t="s">
        <v>112</v>
      </c>
      <c r="G3" s="1"/>
      <c r="I3" s="1"/>
    </row>
    <row r="4" spans="1:9" x14ac:dyDescent="0.25">
      <c r="A4" t="s">
        <v>107</v>
      </c>
      <c r="B4" t="s">
        <v>108</v>
      </c>
      <c r="C4" t="s">
        <v>10</v>
      </c>
      <c r="D4" t="s">
        <v>113</v>
      </c>
      <c r="E4" t="s">
        <v>114</v>
      </c>
      <c r="G4" s="1"/>
      <c r="I4" s="1"/>
    </row>
    <row r="5" spans="1:9" x14ac:dyDescent="0.25">
      <c r="A5" t="s">
        <v>107</v>
      </c>
      <c r="B5" t="s">
        <v>108</v>
      </c>
      <c r="C5" t="s">
        <v>10</v>
      </c>
      <c r="D5" t="s">
        <v>115</v>
      </c>
      <c r="E5" t="s">
        <v>116</v>
      </c>
      <c r="G5" s="1">
        <v>20972</v>
      </c>
      <c r="H5" s="1">
        <v>40000</v>
      </c>
      <c r="I5" s="1">
        <v>40000</v>
      </c>
    </row>
    <row r="6" spans="1:9" x14ac:dyDescent="0.25">
      <c r="A6" t="s">
        <v>107</v>
      </c>
      <c r="B6" t="s">
        <v>108</v>
      </c>
      <c r="C6" t="s">
        <v>10</v>
      </c>
      <c r="D6" t="s">
        <v>117</v>
      </c>
      <c r="E6" t="s">
        <v>118</v>
      </c>
      <c r="G6" s="1">
        <v>16046</v>
      </c>
      <c r="H6" s="1">
        <v>60000</v>
      </c>
      <c r="I6" s="1">
        <v>60000</v>
      </c>
    </row>
    <row r="7" spans="1:9" x14ac:dyDescent="0.25">
      <c r="A7" t="s">
        <v>107</v>
      </c>
      <c r="B7" t="s">
        <v>108</v>
      </c>
      <c r="C7" t="s">
        <v>10</v>
      </c>
      <c r="D7" t="s">
        <v>119</v>
      </c>
      <c r="E7" t="s">
        <v>120</v>
      </c>
      <c r="G7" s="1">
        <v>215631</v>
      </c>
      <c r="H7" s="1">
        <v>386000</v>
      </c>
      <c r="I7" s="1">
        <v>157500</v>
      </c>
    </row>
    <row r="8" spans="1:9" x14ac:dyDescent="0.25">
      <c r="A8" t="s">
        <v>107</v>
      </c>
      <c r="B8" t="s">
        <v>108</v>
      </c>
      <c r="C8" t="s">
        <v>10</v>
      </c>
      <c r="D8" t="s">
        <v>121</v>
      </c>
      <c r="E8" t="s">
        <v>122</v>
      </c>
      <c r="G8" s="1">
        <v>2827</v>
      </c>
      <c r="H8" s="1">
        <v>5000</v>
      </c>
      <c r="I8" s="1">
        <v>5000</v>
      </c>
    </row>
    <row r="9" spans="1:9" x14ac:dyDescent="0.25">
      <c r="A9" t="s">
        <v>107</v>
      </c>
      <c r="B9" t="s">
        <v>108</v>
      </c>
      <c r="C9" t="s">
        <v>10</v>
      </c>
      <c r="D9" t="s">
        <v>123</v>
      </c>
      <c r="E9" t="s">
        <v>124</v>
      </c>
      <c r="G9" s="1">
        <v>170877</v>
      </c>
      <c r="H9" s="1">
        <v>333000</v>
      </c>
      <c r="I9" s="1">
        <v>333000</v>
      </c>
    </row>
    <row r="10" spans="1:9" x14ac:dyDescent="0.25">
      <c r="A10" t="s">
        <v>107</v>
      </c>
      <c r="B10" t="s">
        <v>108</v>
      </c>
      <c r="C10" t="s">
        <v>10</v>
      </c>
      <c r="D10" t="s">
        <v>125</v>
      </c>
      <c r="E10" t="s">
        <v>126</v>
      </c>
      <c r="G10" s="1">
        <v>13825</v>
      </c>
      <c r="H10" s="1">
        <v>15000</v>
      </c>
      <c r="I10" s="1">
        <v>20000</v>
      </c>
    </row>
    <row r="11" spans="1:9" x14ac:dyDescent="0.25">
      <c r="A11" t="s">
        <v>107</v>
      </c>
      <c r="B11" t="s">
        <v>108</v>
      </c>
      <c r="C11" t="s">
        <v>10</v>
      </c>
      <c r="D11" t="s">
        <v>127</v>
      </c>
      <c r="E11" t="s">
        <v>128</v>
      </c>
      <c r="G11" s="1">
        <v>975</v>
      </c>
      <c r="I11" s="1">
        <v>1000</v>
      </c>
    </row>
    <row r="12" spans="1:9" x14ac:dyDescent="0.25">
      <c r="A12" t="s">
        <v>107</v>
      </c>
      <c r="B12" t="s">
        <v>108</v>
      </c>
      <c r="C12" t="s">
        <v>10</v>
      </c>
      <c r="D12" t="s">
        <v>129</v>
      </c>
      <c r="E12" t="s">
        <v>130</v>
      </c>
      <c r="G12" s="1">
        <v>580</v>
      </c>
      <c r="H12" s="1">
        <v>1500</v>
      </c>
      <c r="I12" s="1">
        <v>1000</v>
      </c>
    </row>
    <row r="13" spans="1:9" x14ac:dyDescent="0.25">
      <c r="A13" t="s">
        <v>107</v>
      </c>
      <c r="B13" t="s">
        <v>108</v>
      </c>
      <c r="C13" t="s">
        <v>10</v>
      </c>
      <c r="D13" t="s">
        <v>131</v>
      </c>
      <c r="E13" t="s">
        <v>132</v>
      </c>
      <c r="G13" s="1">
        <v>7030</v>
      </c>
      <c r="H13" s="1">
        <v>10000</v>
      </c>
      <c r="I13" s="1">
        <v>12000</v>
      </c>
    </row>
    <row r="14" spans="1:9" x14ac:dyDescent="0.25">
      <c r="A14" t="s">
        <v>107</v>
      </c>
      <c r="B14" t="s">
        <v>108</v>
      </c>
      <c r="C14" t="s">
        <v>10</v>
      </c>
      <c r="D14" t="s">
        <v>133</v>
      </c>
      <c r="E14" t="s">
        <v>134</v>
      </c>
      <c r="G14" s="1"/>
      <c r="I14" s="1"/>
    </row>
    <row r="15" spans="1:9" x14ac:dyDescent="0.25">
      <c r="A15" t="s">
        <v>107</v>
      </c>
      <c r="B15" t="s">
        <v>108</v>
      </c>
      <c r="C15" t="s">
        <v>10</v>
      </c>
      <c r="D15" t="s">
        <v>135</v>
      </c>
      <c r="E15" t="s">
        <v>136</v>
      </c>
      <c r="G15" s="1">
        <v>33511</v>
      </c>
      <c r="H15" s="1">
        <v>60000</v>
      </c>
      <c r="I15" s="1">
        <v>60000</v>
      </c>
    </row>
    <row r="16" spans="1:9" x14ac:dyDescent="0.25">
      <c r="A16" t="s">
        <v>107</v>
      </c>
      <c r="B16" t="s">
        <v>108</v>
      </c>
      <c r="C16" t="s">
        <v>10</v>
      </c>
      <c r="D16" t="s">
        <v>137</v>
      </c>
      <c r="E16" t="s">
        <v>138</v>
      </c>
      <c r="G16" s="1"/>
      <c r="H16" s="1">
        <v>15000</v>
      </c>
      <c r="I16" s="1">
        <v>10000</v>
      </c>
    </row>
    <row r="17" spans="1:9" x14ac:dyDescent="0.25">
      <c r="A17" s="4">
        <v>100</v>
      </c>
      <c r="B17" t="s">
        <v>108</v>
      </c>
      <c r="C17" t="s">
        <v>10</v>
      </c>
      <c r="D17" s="4">
        <v>11210</v>
      </c>
      <c r="E17" t="s">
        <v>139</v>
      </c>
      <c r="G17" s="1">
        <v>4865</v>
      </c>
      <c r="I17" s="1">
        <v>7000</v>
      </c>
    </row>
    <row r="18" spans="1:9" x14ac:dyDescent="0.25">
      <c r="A18" t="s">
        <v>107</v>
      </c>
      <c r="B18" t="s">
        <v>108</v>
      </c>
      <c r="C18" t="s">
        <v>10</v>
      </c>
      <c r="D18" t="s">
        <v>140</v>
      </c>
      <c r="E18" t="s">
        <v>141</v>
      </c>
      <c r="G18" s="1">
        <v>30841</v>
      </c>
      <c r="H18" s="1">
        <v>80000</v>
      </c>
      <c r="I18" s="1">
        <v>80000</v>
      </c>
    </row>
    <row r="19" spans="1:9" x14ac:dyDescent="0.25">
      <c r="A19" s="4">
        <v>100</v>
      </c>
      <c r="B19" t="s">
        <v>108</v>
      </c>
      <c r="C19" t="s">
        <v>10</v>
      </c>
      <c r="D19" s="4">
        <v>11310</v>
      </c>
      <c r="E19" t="s">
        <v>142</v>
      </c>
      <c r="G19" s="1">
        <v>5810</v>
      </c>
      <c r="H19" s="1">
        <v>13000</v>
      </c>
      <c r="I19" s="1">
        <v>12000</v>
      </c>
    </row>
    <row r="20" spans="1:9" x14ac:dyDescent="0.25">
      <c r="A20" t="s">
        <v>107</v>
      </c>
      <c r="B20" t="s">
        <v>108</v>
      </c>
      <c r="C20" t="s">
        <v>10</v>
      </c>
      <c r="D20" t="s">
        <v>143</v>
      </c>
      <c r="E20" t="s">
        <v>144</v>
      </c>
      <c r="G20" s="1">
        <v>0</v>
      </c>
      <c r="H20" s="1">
        <v>6000</v>
      </c>
      <c r="I20" s="1">
        <v>6000</v>
      </c>
    </row>
    <row r="21" spans="1:9" x14ac:dyDescent="0.25">
      <c r="A21" t="s">
        <v>107</v>
      </c>
      <c r="B21" t="s">
        <v>108</v>
      </c>
      <c r="C21" t="s">
        <v>10</v>
      </c>
      <c r="D21" t="s">
        <v>145</v>
      </c>
      <c r="E21" t="s">
        <v>146</v>
      </c>
      <c r="G21" s="1">
        <v>18765</v>
      </c>
      <c r="H21" s="1">
        <v>25000</v>
      </c>
      <c r="I21" s="1">
        <v>25000</v>
      </c>
    </row>
    <row r="22" spans="1:9" x14ac:dyDescent="0.25">
      <c r="A22" t="s">
        <v>107</v>
      </c>
      <c r="B22" t="s">
        <v>108</v>
      </c>
      <c r="C22" t="s">
        <v>10</v>
      </c>
      <c r="D22" t="s">
        <v>147</v>
      </c>
      <c r="E22" t="s">
        <v>148</v>
      </c>
      <c r="G22" s="1">
        <v>8313</v>
      </c>
      <c r="H22" s="1">
        <v>15000</v>
      </c>
      <c r="I22" s="1">
        <v>15000</v>
      </c>
    </row>
    <row r="23" spans="1:9" x14ac:dyDescent="0.25">
      <c r="A23" s="4">
        <v>100</v>
      </c>
      <c r="B23" t="s">
        <v>108</v>
      </c>
      <c r="C23" t="s">
        <v>10</v>
      </c>
      <c r="D23" s="4">
        <v>11650</v>
      </c>
      <c r="E23" t="s">
        <v>149</v>
      </c>
      <c r="G23" s="1"/>
      <c r="I23" s="1"/>
    </row>
    <row r="24" spans="1:9" x14ac:dyDescent="0.25">
      <c r="A24" t="s">
        <v>107</v>
      </c>
      <c r="B24" t="s">
        <v>108</v>
      </c>
      <c r="C24" t="s">
        <v>10</v>
      </c>
      <c r="D24" t="s">
        <v>150</v>
      </c>
      <c r="E24" t="s">
        <v>151</v>
      </c>
      <c r="G24" s="1">
        <v>11357</v>
      </c>
      <c r="H24" s="1">
        <v>25000</v>
      </c>
      <c r="I24" s="1">
        <v>25000</v>
      </c>
    </row>
    <row r="25" spans="1:9" x14ac:dyDescent="0.25">
      <c r="A25" t="s">
        <v>107</v>
      </c>
      <c r="B25" t="s">
        <v>108</v>
      </c>
      <c r="C25" t="s">
        <v>10</v>
      </c>
      <c r="D25" t="s">
        <v>152</v>
      </c>
      <c r="E25" t="s">
        <v>153</v>
      </c>
      <c r="G25" s="1">
        <v>123733</v>
      </c>
      <c r="H25" s="1">
        <v>135000</v>
      </c>
      <c r="I25" s="1">
        <v>125000</v>
      </c>
    </row>
    <row r="26" spans="1:9" x14ac:dyDescent="0.25">
      <c r="A26" t="s">
        <v>107</v>
      </c>
      <c r="B26" t="s">
        <v>108</v>
      </c>
      <c r="C26" t="s">
        <v>10</v>
      </c>
      <c r="D26" t="s">
        <v>154</v>
      </c>
      <c r="E26" t="s">
        <v>155</v>
      </c>
      <c r="G26" s="1"/>
      <c r="I26" s="1"/>
    </row>
    <row r="27" spans="1:9" x14ac:dyDescent="0.25">
      <c r="A27" t="s">
        <v>107</v>
      </c>
      <c r="B27" t="s">
        <v>108</v>
      </c>
      <c r="C27" t="s">
        <v>10</v>
      </c>
      <c r="D27" t="s">
        <v>156</v>
      </c>
      <c r="E27" t="s">
        <v>157</v>
      </c>
      <c r="G27" s="1">
        <v>883658</v>
      </c>
      <c r="H27" s="1">
        <v>1150000</v>
      </c>
      <c r="I27" s="1">
        <v>1150000</v>
      </c>
    </row>
    <row r="28" spans="1:9" x14ac:dyDescent="0.25">
      <c r="A28" t="s">
        <v>107</v>
      </c>
      <c r="B28" t="s">
        <v>108</v>
      </c>
      <c r="C28" t="s">
        <v>10</v>
      </c>
      <c r="D28" t="s">
        <v>158</v>
      </c>
      <c r="E28" t="s">
        <v>159</v>
      </c>
      <c r="G28" s="1">
        <v>87995</v>
      </c>
      <c r="H28" s="1">
        <v>80000</v>
      </c>
      <c r="I28" s="1">
        <v>100000</v>
      </c>
    </row>
    <row r="29" spans="1:9" x14ac:dyDescent="0.25">
      <c r="A29" t="s">
        <v>107</v>
      </c>
      <c r="B29" t="s">
        <v>108</v>
      </c>
      <c r="C29" t="s">
        <v>10</v>
      </c>
      <c r="D29" t="s">
        <v>160</v>
      </c>
      <c r="E29" t="s">
        <v>161</v>
      </c>
      <c r="G29" s="1"/>
      <c r="I29" s="1"/>
    </row>
    <row r="30" spans="1:9" x14ac:dyDescent="0.25">
      <c r="A30" t="s">
        <v>107</v>
      </c>
      <c r="B30" t="s">
        <v>108</v>
      </c>
      <c r="C30" t="s">
        <v>10</v>
      </c>
      <c r="D30" t="s">
        <v>162</v>
      </c>
      <c r="E30" t="s">
        <v>163</v>
      </c>
      <c r="G30" s="1">
        <v>115448</v>
      </c>
      <c r="H30" s="1">
        <v>220000</v>
      </c>
      <c r="I30" s="1">
        <v>220000</v>
      </c>
    </row>
    <row r="31" spans="1:9" x14ac:dyDescent="0.25">
      <c r="A31" t="s">
        <v>107</v>
      </c>
      <c r="B31" t="s">
        <v>108</v>
      </c>
      <c r="C31" t="s">
        <v>10</v>
      </c>
      <c r="D31" t="s">
        <v>164</v>
      </c>
      <c r="E31" t="s">
        <v>165</v>
      </c>
      <c r="G31" s="1"/>
      <c r="I31" s="1"/>
    </row>
    <row r="32" spans="1:9" x14ac:dyDescent="0.25">
      <c r="A32" t="s">
        <v>107</v>
      </c>
      <c r="B32" t="s">
        <v>108</v>
      </c>
      <c r="C32" t="s">
        <v>10</v>
      </c>
      <c r="D32" t="s">
        <v>166</v>
      </c>
      <c r="E32" t="s">
        <v>167</v>
      </c>
      <c r="G32" s="1">
        <v>83000</v>
      </c>
      <c r="H32" s="24">
        <v>262500</v>
      </c>
      <c r="I32" s="24">
        <v>262500</v>
      </c>
    </row>
    <row r="33" spans="1:9" x14ac:dyDescent="0.25">
      <c r="A33" t="s">
        <v>107</v>
      </c>
      <c r="B33" t="s">
        <v>108</v>
      </c>
      <c r="C33" t="s">
        <v>10</v>
      </c>
      <c r="D33" t="s">
        <v>168</v>
      </c>
      <c r="E33" t="s">
        <v>169</v>
      </c>
      <c r="G33" s="1">
        <v>0</v>
      </c>
      <c r="H33" s="1">
        <v>500000</v>
      </c>
      <c r="I33" s="1">
        <v>500000</v>
      </c>
    </row>
    <row r="34" spans="1:9" x14ac:dyDescent="0.25">
      <c r="A34" s="4">
        <v>100</v>
      </c>
      <c r="B34" t="s">
        <v>108</v>
      </c>
      <c r="C34" t="s">
        <v>10</v>
      </c>
      <c r="D34" s="4">
        <v>13500</v>
      </c>
      <c r="E34" t="s">
        <v>6</v>
      </c>
      <c r="G34" s="1"/>
      <c r="I34" s="1"/>
    </row>
    <row r="35" spans="1:9" x14ac:dyDescent="0.25">
      <c r="A35" t="s">
        <v>107</v>
      </c>
      <c r="B35" t="s">
        <v>108</v>
      </c>
      <c r="C35" t="s">
        <v>10</v>
      </c>
      <c r="D35" t="s">
        <v>170</v>
      </c>
      <c r="E35" t="s">
        <v>45</v>
      </c>
      <c r="G35" s="1"/>
      <c r="I35" s="1"/>
    </row>
    <row r="36" spans="1:9" x14ac:dyDescent="0.25">
      <c r="A36" t="s">
        <v>107</v>
      </c>
      <c r="B36" t="s">
        <v>108</v>
      </c>
      <c r="C36" t="s">
        <v>10</v>
      </c>
      <c r="D36" t="s">
        <v>171</v>
      </c>
      <c r="E36" t="s">
        <v>7</v>
      </c>
      <c r="G36" s="1">
        <v>215437</v>
      </c>
      <c r="H36" s="1">
        <v>700000</v>
      </c>
      <c r="I36" s="1">
        <v>700000</v>
      </c>
    </row>
    <row r="37" spans="1:9" x14ac:dyDescent="0.25">
      <c r="A37" s="4">
        <v>100</v>
      </c>
      <c r="B37" t="s">
        <v>108</v>
      </c>
      <c r="C37" t="s">
        <v>10</v>
      </c>
      <c r="D37" s="4">
        <v>14700</v>
      </c>
      <c r="E37" t="s">
        <v>68</v>
      </c>
      <c r="G37" s="1"/>
      <c r="I37" s="1"/>
    </row>
    <row r="38" spans="1:9" x14ac:dyDescent="0.25">
      <c r="A38" s="4">
        <v>100</v>
      </c>
      <c r="B38" t="s">
        <v>108</v>
      </c>
      <c r="C38" t="s">
        <v>10</v>
      </c>
      <c r="D38" s="4">
        <v>15400</v>
      </c>
      <c r="E38" t="s">
        <v>8</v>
      </c>
      <c r="G38" s="1">
        <v>737635</v>
      </c>
      <c r="I38" s="1">
        <v>1610755</v>
      </c>
    </row>
    <row r="39" spans="1:9" x14ac:dyDescent="0.25">
      <c r="A39" t="s">
        <v>107</v>
      </c>
      <c r="B39" t="s">
        <v>108</v>
      </c>
      <c r="C39" t="s">
        <v>10</v>
      </c>
      <c r="D39" t="s">
        <v>172</v>
      </c>
      <c r="E39" t="s">
        <v>173</v>
      </c>
      <c r="G39" s="1">
        <v>147480</v>
      </c>
      <c r="I39" s="1">
        <v>147480</v>
      </c>
    </row>
    <row r="40" spans="1:9" x14ac:dyDescent="0.25">
      <c r="A40" t="s">
        <v>107</v>
      </c>
      <c r="B40" t="s">
        <v>108</v>
      </c>
      <c r="C40" t="s">
        <v>10</v>
      </c>
      <c r="D40" t="s">
        <v>174</v>
      </c>
      <c r="E40" t="s">
        <v>33</v>
      </c>
      <c r="G40" s="1"/>
      <c r="H40" s="1">
        <v>100000</v>
      </c>
      <c r="I40" s="1">
        <v>100000</v>
      </c>
    </row>
    <row r="41" spans="1:9" x14ac:dyDescent="0.25">
      <c r="A41" s="5">
        <v>100</v>
      </c>
      <c r="B41" s="2" t="s">
        <v>10</v>
      </c>
      <c r="C41" s="2"/>
      <c r="D41" s="2"/>
      <c r="E41" s="2"/>
      <c r="F41" s="2"/>
      <c r="G41" s="3">
        <f t="shared" ref="G41:H41" si="0">SUM(G2:G40)</f>
        <v>3975458</v>
      </c>
      <c r="H41" s="3">
        <f t="shared" si="0"/>
        <v>6213000</v>
      </c>
      <c r="I41" s="3">
        <f t="shared" ref="I41" si="1">SUM(I2:I40)</f>
        <v>7761235</v>
      </c>
    </row>
    <row r="42" spans="1:9" x14ac:dyDescent="0.25">
      <c r="G42" s="1"/>
      <c r="I42" s="1"/>
    </row>
    <row r="43" spans="1:9" x14ac:dyDescent="0.25">
      <c r="G43" s="1"/>
      <c r="I43" s="1"/>
    </row>
    <row r="44" spans="1:9" x14ac:dyDescent="0.25">
      <c r="A44" t="s">
        <v>107</v>
      </c>
      <c r="B44" t="s">
        <v>108</v>
      </c>
      <c r="C44" t="s">
        <v>24</v>
      </c>
      <c r="D44" t="s">
        <v>175</v>
      </c>
      <c r="E44" t="s">
        <v>176</v>
      </c>
      <c r="G44" s="1"/>
      <c r="I44" s="1"/>
    </row>
    <row r="45" spans="1:9" x14ac:dyDescent="0.25">
      <c r="A45" t="s">
        <v>107</v>
      </c>
      <c r="B45" t="s">
        <v>108</v>
      </c>
      <c r="C45" t="s">
        <v>24</v>
      </c>
      <c r="D45" t="s">
        <v>177</v>
      </c>
      <c r="E45" t="s">
        <v>178</v>
      </c>
      <c r="G45" s="1"/>
      <c r="I45" s="1"/>
    </row>
    <row r="46" spans="1:9" x14ac:dyDescent="0.25">
      <c r="A46" s="4">
        <v>100</v>
      </c>
      <c r="B46" t="s">
        <v>108</v>
      </c>
      <c r="C46" t="s">
        <v>24</v>
      </c>
      <c r="D46" s="4">
        <v>17050</v>
      </c>
      <c r="E46" t="s">
        <v>179</v>
      </c>
      <c r="G46" s="1"/>
      <c r="I46" s="1"/>
    </row>
    <row r="47" spans="1:9" x14ac:dyDescent="0.25">
      <c r="A47" t="s">
        <v>107</v>
      </c>
      <c r="B47" t="s">
        <v>108</v>
      </c>
      <c r="C47" t="s">
        <v>24</v>
      </c>
      <c r="D47" t="s">
        <v>180</v>
      </c>
      <c r="E47" t="s">
        <v>181</v>
      </c>
      <c r="G47" s="1">
        <v>-86155</v>
      </c>
      <c r="I47" s="47">
        <v>-87000</v>
      </c>
    </row>
    <row r="48" spans="1:9" x14ac:dyDescent="0.25">
      <c r="A48" t="s">
        <v>107</v>
      </c>
      <c r="B48" t="s">
        <v>108</v>
      </c>
      <c r="C48" t="s">
        <v>24</v>
      </c>
      <c r="D48" t="s">
        <v>182</v>
      </c>
      <c r="E48" t="s">
        <v>183</v>
      </c>
      <c r="G48" s="1">
        <v>-215437</v>
      </c>
      <c r="H48" s="1">
        <v>-700000</v>
      </c>
      <c r="I48" s="1">
        <v>-700000</v>
      </c>
    </row>
    <row r="49" spans="1:9" x14ac:dyDescent="0.25">
      <c r="A49" t="s">
        <v>107</v>
      </c>
      <c r="B49" t="s">
        <v>108</v>
      </c>
      <c r="C49" t="s">
        <v>24</v>
      </c>
      <c r="D49" t="s">
        <v>184</v>
      </c>
      <c r="E49" t="s">
        <v>185</v>
      </c>
      <c r="G49" s="1"/>
      <c r="I49" s="1"/>
    </row>
    <row r="50" spans="1:9" x14ac:dyDescent="0.25">
      <c r="A50" t="s">
        <v>107</v>
      </c>
      <c r="B50" t="s">
        <v>108</v>
      </c>
      <c r="C50" t="s">
        <v>24</v>
      </c>
      <c r="D50" t="s">
        <v>186</v>
      </c>
      <c r="E50" t="s">
        <v>187</v>
      </c>
      <c r="G50" s="1">
        <v>-467</v>
      </c>
      <c r="I50" s="1"/>
    </row>
    <row r="51" spans="1:9" x14ac:dyDescent="0.25">
      <c r="A51" t="s">
        <v>107</v>
      </c>
      <c r="B51" t="s">
        <v>108</v>
      </c>
      <c r="C51" t="s">
        <v>24</v>
      </c>
      <c r="D51" t="s">
        <v>188</v>
      </c>
      <c r="E51" t="s">
        <v>56</v>
      </c>
      <c r="G51" s="1">
        <v>-150000</v>
      </c>
      <c r="H51" s="1">
        <v>-150000</v>
      </c>
      <c r="I51" s="1">
        <v>-150000</v>
      </c>
    </row>
    <row r="52" spans="1:9" x14ac:dyDescent="0.25">
      <c r="A52" t="s">
        <v>107</v>
      </c>
      <c r="B52" t="s">
        <v>108</v>
      </c>
      <c r="C52" t="s">
        <v>24</v>
      </c>
      <c r="D52" t="s">
        <v>189</v>
      </c>
      <c r="E52" t="s">
        <v>190</v>
      </c>
      <c r="G52" s="1"/>
      <c r="I52" s="1"/>
    </row>
    <row r="53" spans="1:9" x14ac:dyDescent="0.25">
      <c r="A53" s="4">
        <v>100</v>
      </c>
      <c r="B53" t="s">
        <v>108</v>
      </c>
      <c r="C53" t="s">
        <v>24</v>
      </c>
      <c r="D53" s="4">
        <v>18000</v>
      </c>
      <c r="E53" t="s">
        <v>16</v>
      </c>
      <c r="G53" s="1"/>
      <c r="I53" s="1"/>
    </row>
    <row r="54" spans="1:9" x14ac:dyDescent="0.25">
      <c r="A54" t="s">
        <v>107</v>
      </c>
      <c r="B54" t="s">
        <v>108</v>
      </c>
      <c r="C54" t="s">
        <v>24</v>
      </c>
      <c r="D54" t="s">
        <v>191</v>
      </c>
      <c r="E54" t="s">
        <v>63</v>
      </c>
      <c r="G54" s="1"/>
      <c r="I54" s="1"/>
    </row>
    <row r="55" spans="1:9" x14ac:dyDescent="0.25">
      <c r="A55" t="s">
        <v>107</v>
      </c>
      <c r="B55" t="s">
        <v>108</v>
      </c>
      <c r="C55" t="s">
        <v>24</v>
      </c>
      <c r="D55" t="s">
        <v>192</v>
      </c>
      <c r="E55" t="s">
        <v>193</v>
      </c>
      <c r="G55" s="1">
        <v>-3540600</v>
      </c>
      <c r="H55" s="1">
        <v>-3540600</v>
      </c>
      <c r="I55" s="1">
        <v>-3540600</v>
      </c>
    </row>
    <row r="56" spans="1:9" x14ac:dyDescent="0.25">
      <c r="A56" s="4">
        <v>100</v>
      </c>
      <c r="B56" t="s">
        <v>108</v>
      </c>
      <c r="C56" t="s">
        <v>24</v>
      </c>
      <c r="D56" s="4">
        <v>18700</v>
      </c>
      <c r="E56" t="s">
        <v>64</v>
      </c>
      <c r="G56" s="1"/>
      <c r="I56" s="1">
        <v>0</v>
      </c>
    </row>
    <row r="57" spans="1:9" x14ac:dyDescent="0.25">
      <c r="A57" t="s">
        <v>107</v>
      </c>
      <c r="B57" t="s">
        <v>108</v>
      </c>
      <c r="C57" t="s">
        <v>24</v>
      </c>
      <c r="D57" t="s">
        <v>194</v>
      </c>
      <c r="E57" t="s">
        <v>20</v>
      </c>
      <c r="G57" s="1">
        <v>-1197952</v>
      </c>
      <c r="H57" s="1">
        <v>-1600000</v>
      </c>
      <c r="I57" s="1">
        <v>-1600000</v>
      </c>
    </row>
    <row r="58" spans="1:9" x14ac:dyDescent="0.25">
      <c r="A58" s="4">
        <v>100</v>
      </c>
      <c r="B58" t="s">
        <v>108</v>
      </c>
      <c r="C58" s="1" t="s">
        <v>24</v>
      </c>
      <c r="D58" s="4">
        <v>19300</v>
      </c>
      <c r="E58" t="s">
        <v>21</v>
      </c>
      <c r="G58" s="1">
        <v>-737635</v>
      </c>
      <c r="I58" s="1">
        <v>-737635</v>
      </c>
    </row>
    <row r="59" spans="1:9" x14ac:dyDescent="0.25">
      <c r="A59" t="s">
        <v>107</v>
      </c>
      <c r="B59" t="s">
        <v>108</v>
      </c>
      <c r="C59" t="s">
        <v>24</v>
      </c>
      <c r="D59" t="s">
        <v>195</v>
      </c>
      <c r="E59" t="s">
        <v>196</v>
      </c>
      <c r="G59" s="1"/>
      <c r="I59" s="1"/>
    </row>
    <row r="60" spans="1:9" x14ac:dyDescent="0.25">
      <c r="A60" s="4">
        <v>100</v>
      </c>
      <c r="B60" t="s">
        <v>108</v>
      </c>
      <c r="C60" t="s">
        <v>24</v>
      </c>
      <c r="D60" s="4">
        <v>19500</v>
      </c>
      <c r="E60" t="s">
        <v>22</v>
      </c>
      <c r="G60" s="1"/>
      <c r="H60" s="23">
        <v>-200000</v>
      </c>
      <c r="I60" s="23"/>
    </row>
    <row r="61" spans="1:9" x14ac:dyDescent="0.25">
      <c r="A61" t="s">
        <v>107</v>
      </c>
      <c r="B61" t="s">
        <v>108</v>
      </c>
      <c r="C61" t="s">
        <v>24</v>
      </c>
      <c r="D61" t="s">
        <v>197</v>
      </c>
      <c r="E61" t="s">
        <v>41</v>
      </c>
      <c r="G61" s="1"/>
      <c r="H61" s="1">
        <v>-100000</v>
      </c>
      <c r="I61" s="1">
        <v>-100000</v>
      </c>
    </row>
    <row r="62" spans="1:9" x14ac:dyDescent="0.25">
      <c r="A62" s="5">
        <v>100</v>
      </c>
      <c r="B62" s="2" t="s">
        <v>24</v>
      </c>
      <c r="C62" s="2"/>
      <c r="D62" s="2"/>
      <c r="E62" s="2"/>
      <c r="F62" s="2"/>
      <c r="G62" s="3">
        <f t="shared" ref="G62:H62" si="2">SUM(G44:G61)</f>
        <v>-5928246</v>
      </c>
      <c r="H62" s="3">
        <f t="shared" si="2"/>
        <v>-6290600</v>
      </c>
      <c r="I62" s="3">
        <f t="shared" ref="I62" si="3">SUM(I44:I61)</f>
        <v>-6915235</v>
      </c>
    </row>
    <row r="63" spans="1:9" x14ac:dyDescent="0.25">
      <c r="A63" s="46"/>
      <c r="B63" s="46"/>
      <c r="C63" s="46"/>
      <c r="D63" s="46"/>
      <c r="E63" s="46" t="s">
        <v>198</v>
      </c>
      <c r="F63" s="46"/>
      <c r="G63" s="47">
        <f>G41+G62</f>
        <v>-1952788</v>
      </c>
      <c r="H63" s="47">
        <f>H41+H62</f>
        <v>-77600</v>
      </c>
      <c r="I63" s="47">
        <f>I41+I62</f>
        <v>846000</v>
      </c>
    </row>
    <row r="64" spans="1:9" x14ac:dyDescent="0.25">
      <c r="G64" s="1"/>
      <c r="I64" s="1"/>
    </row>
    <row r="65" spans="1:9" x14ac:dyDescent="0.25">
      <c r="G65" s="1"/>
      <c r="I65" s="1"/>
    </row>
    <row r="66" spans="1:9" x14ac:dyDescent="0.25">
      <c r="A66" t="s">
        <v>199</v>
      </c>
      <c r="B66" t="s">
        <v>200</v>
      </c>
      <c r="C66" t="s">
        <v>10</v>
      </c>
      <c r="D66" t="s">
        <v>109</v>
      </c>
      <c r="E66" t="s">
        <v>110</v>
      </c>
      <c r="G66" s="1">
        <v>5514345</v>
      </c>
      <c r="H66" s="1">
        <v>11500000</v>
      </c>
      <c r="I66" s="1">
        <v>11500000</v>
      </c>
    </row>
    <row r="67" spans="1:9" x14ac:dyDescent="0.25">
      <c r="A67" t="s">
        <v>199</v>
      </c>
      <c r="B67" t="s">
        <v>200</v>
      </c>
      <c r="C67" t="s">
        <v>10</v>
      </c>
      <c r="D67" t="s">
        <v>111</v>
      </c>
      <c r="E67" t="s">
        <v>112</v>
      </c>
      <c r="G67" s="1">
        <v>112769</v>
      </c>
      <c r="H67" s="1">
        <v>175000</v>
      </c>
      <c r="I67" s="1">
        <v>175000</v>
      </c>
    </row>
    <row r="68" spans="1:9" x14ac:dyDescent="0.25">
      <c r="A68" t="s">
        <v>199</v>
      </c>
      <c r="B68" t="s">
        <v>200</v>
      </c>
      <c r="C68" t="s">
        <v>10</v>
      </c>
      <c r="D68" t="s">
        <v>113</v>
      </c>
      <c r="E68" t="s">
        <v>114</v>
      </c>
      <c r="G68" s="1"/>
      <c r="I68" s="1"/>
    </row>
    <row r="69" spans="1:9" x14ac:dyDescent="0.25">
      <c r="A69" t="s">
        <v>199</v>
      </c>
      <c r="B69" t="s">
        <v>200</v>
      </c>
      <c r="C69" t="s">
        <v>10</v>
      </c>
      <c r="D69" t="s">
        <v>201</v>
      </c>
      <c r="E69" t="s">
        <v>202</v>
      </c>
      <c r="G69" s="1">
        <v>133880</v>
      </c>
      <c r="H69" s="1">
        <v>106500</v>
      </c>
      <c r="I69" s="1">
        <v>170000</v>
      </c>
    </row>
    <row r="70" spans="1:9" x14ac:dyDescent="0.25">
      <c r="A70" s="4">
        <v>200</v>
      </c>
      <c r="B70" s="1" t="s">
        <v>200</v>
      </c>
      <c r="C70" t="s">
        <v>10</v>
      </c>
      <c r="D70" s="4">
        <v>10201</v>
      </c>
      <c r="E70" t="s">
        <v>203</v>
      </c>
      <c r="G70" s="1"/>
      <c r="I70" s="1"/>
    </row>
    <row r="71" spans="1:9" x14ac:dyDescent="0.25">
      <c r="A71" s="4">
        <v>200</v>
      </c>
      <c r="B71" t="s">
        <v>200</v>
      </c>
      <c r="C71" t="s">
        <v>10</v>
      </c>
      <c r="D71" s="4">
        <v>10300</v>
      </c>
      <c r="E71" t="s">
        <v>204</v>
      </c>
      <c r="G71" s="1">
        <v>136115</v>
      </c>
      <c r="I71" s="1">
        <v>200000</v>
      </c>
    </row>
    <row r="72" spans="1:9" x14ac:dyDescent="0.25">
      <c r="A72" s="4">
        <v>200</v>
      </c>
      <c r="B72" t="s">
        <v>200</v>
      </c>
      <c r="C72" t="s">
        <v>10</v>
      </c>
      <c r="D72" s="4">
        <v>10400</v>
      </c>
      <c r="E72" t="s">
        <v>205</v>
      </c>
      <c r="G72" s="1"/>
      <c r="I72" s="1"/>
    </row>
    <row r="73" spans="1:9" x14ac:dyDescent="0.25">
      <c r="A73" t="s">
        <v>199</v>
      </c>
      <c r="B73" t="s">
        <v>200</v>
      </c>
      <c r="C73" t="s">
        <v>10</v>
      </c>
      <c r="D73" t="s">
        <v>115</v>
      </c>
      <c r="E73" t="s">
        <v>116</v>
      </c>
      <c r="G73" s="1">
        <v>57792</v>
      </c>
      <c r="H73" s="1">
        <v>100000</v>
      </c>
      <c r="I73" s="1">
        <v>100000</v>
      </c>
    </row>
    <row r="74" spans="1:9" x14ac:dyDescent="0.25">
      <c r="A74" t="s">
        <v>199</v>
      </c>
      <c r="B74" t="s">
        <v>200</v>
      </c>
      <c r="C74" t="s">
        <v>10</v>
      </c>
      <c r="D74" t="s">
        <v>206</v>
      </c>
      <c r="E74" t="s">
        <v>207</v>
      </c>
      <c r="G74" s="1"/>
      <c r="I74" s="1"/>
    </row>
    <row r="75" spans="1:9" x14ac:dyDescent="0.25">
      <c r="A75" t="s">
        <v>199</v>
      </c>
      <c r="B75" t="s">
        <v>200</v>
      </c>
      <c r="C75" t="s">
        <v>10</v>
      </c>
      <c r="D75" t="s">
        <v>119</v>
      </c>
      <c r="E75" t="s">
        <v>120</v>
      </c>
      <c r="G75" s="1">
        <v>1234217</v>
      </c>
      <c r="H75" s="1">
        <v>2236000</v>
      </c>
      <c r="I75" s="1">
        <v>913000</v>
      </c>
    </row>
    <row r="76" spans="1:9" x14ac:dyDescent="0.25">
      <c r="A76" t="s">
        <v>199</v>
      </c>
      <c r="B76" t="s">
        <v>200</v>
      </c>
      <c r="C76" t="s">
        <v>10</v>
      </c>
      <c r="D76" t="s">
        <v>121</v>
      </c>
      <c r="E76" t="s">
        <v>122</v>
      </c>
      <c r="G76" s="1">
        <v>22290</v>
      </c>
      <c r="H76" s="1">
        <v>350000</v>
      </c>
      <c r="I76" s="1">
        <v>35000</v>
      </c>
    </row>
    <row r="77" spans="1:9" x14ac:dyDescent="0.25">
      <c r="A77" t="s">
        <v>199</v>
      </c>
      <c r="B77" t="s">
        <v>200</v>
      </c>
      <c r="C77" t="s">
        <v>10</v>
      </c>
      <c r="D77" t="s">
        <v>123</v>
      </c>
      <c r="E77" t="s">
        <v>124</v>
      </c>
      <c r="G77" s="1">
        <v>967151</v>
      </c>
      <c r="H77" s="1">
        <v>1932000</v>
      </c>
      <c r="I77" s="1">
        <v>1932000</v>
      </c>
    </row>
    <row r="78" spans="1:9" x14ac:dyDescent="0.25">
      <c r="A78" s="4">
        <v>200</v>
      </c>
      <c r="B78" t="s">
        <v>200</v>
      </c>
      <c r="C78" t="s">
        <v>10</v>
      </c>
      <c r="D78" s="4">
        <v>11000</v>
      </c>
      <c r="E78" t="s">
        <v>126</v>
      </c>
      <c r="G78" s="1">
        <v>5135</v>
      </c>
      <c r="I78" s="1">
        <v>7000</v>
      </c>
    </row>
    <row r="79" spans="1:9" x14ac:dyDescent="0.25">
      <c r="A79" t="s">
        <v>199</v>
      </c>
      <c r="B79" t="s">
        <v>200</v>
      </c>
      <c r="C79" t="s">
        <v>10</v>
      </c>
      <c r="D79" t="s">
        <v>127</v>
      </c>
      <c r="E79" t="s">
        <v>128</v>
      </c>
      <c r="G79" s="1">
        <v>32250</v>
      </c>
      <c r="H79" s="1">
        <v>110000</v>
      </c>
      <c r="I79" s="1">
        <v>110000</v>
      </c>
    </row>
    <row r="80" spans="1:9" x14ac:dyDescent="0.25">
      <c r="A80" t="s">
        <v>199</v>
      </c>
      <c r="B80" t="s">
        <v>200</v>
      </c>
      <c r="C80" t="s">
        <v>10</v>
      </c>
      <c r="D80" t="s">
        <v>129</v>
      </c>
      <c r="E80" t="s">
        <v>130</v>
      </c>
      <c r="G80" s="1">
        <v>62577</v>
      </c>
      <c r="H80" s="1">
        <v>60000</v>
      </c>
      <c r="I80" s="1">
        <v>60000</v>
      </c>
    </row>
    <row r="81" spans="1:9" x14ac:dyDescent="0.25">
      <c r="A81" s="4">
        <v>200</v>
      </c>
      <c r="B81" t="s">
        <v>200</v>
      </c>
      <c r="C81" t="s">
        <v>10</v>
      </c>
      <c r="D81" s="4">
        <v>11201</v>
      </c>
      <c r="E81" t="s">
        <v>208</v>
      </c>
      <c r="G81" s="1">
        <v>1302</v>
      </c>
      <c r="I81" s="1">
        <v>1500</v>
      </c>
    </row>
    <row r="82" spans="1:9" x14ac:dyDescent="0.25">
      <c r="A82" s="4">
        <v>200</v>
      </c>
      <c r="B82" t="s">
        <v>200</v>
      </c>
      <c r="C82" t="s">
        <v>10</v>
      </c>
      <c r="D82" s="4">
        <v>11210</v>
      </c>
      <c r="E82" t="s">
        <v>209</v>
      </c>
      <c r="G82" s="1"/>
      <c r="I82" s="1"/>
    </row>
    <row r="83" spans="1:9" x14ac:dyDescent="0.25">
      <c r="A83" t="s">
        <v>199</v>
      </c>
      <c r="B83" t="s">
        <v>200</v>
      </c>
      <c r="C83" t="s">
        <v>10</v>
      </c>
      <c r="D83" t="s">
        <v>133</v>
      </c>
      <c r="E83" t="s">
        <v>134</v>
      </c>
      <c r="G83" s="1"/>
      <c r="I83" s="1"/>
    </row>
    <row r="84" spans="1:9" x14ac:dyDescent="0.25">
      <c r="A84" t="s">
        <v>199</v>
      </c>
      <c r="B84" t="s">
        <v>200</v>
      </c>
      <c r="C84" t="s">
        <v>10</v>
      </c>
      <c r="D84" t="s">
        <v>135</v>
      </c>
      <c r="E84" t="s">
        <v>136</v>
      </c>
      <c r="G84" s="1"/>
      <c r="I84" s="1"/>
    </row>
    <row r="85" spans="1:9" x14ac:dyDescent="0.25">
      <c r="A85" t="s">
        <v>199</v>
      </c>
      <c r="B85" t="s">
        <v>200</v>
      </c>
      <c r="C85" t="s">
        <v>10</v>
      </c>
      <c r="D85" t="s">
        <v>140</v>
      </c>
      <c r="E85" t="s">
        <v>141</v>
      </c>
      <c r="G85" s="1">
        <v>-11570</v>
      </c>
      <c r="H85" s="1">
        <v>10000</v>
      </c>
      <c r="I85" s="1">
        <v>0</v>
      </c>
    </row>
    <row r="86" spans="1:9" x14ac:dyDescent="0.25">
      <c r="A86" t="s">
        <v>199</v>
      </c>
      <c r="B86" t="s">
        <v>200</v>
      </c>
      <c r="C86" t="s">
        <v>10</v>
      </c>
      <c r="D86" t="s">
        <v>143</v>
      </c>
      <c r="E86" t="s">
        <v>144</v>
      </c>
      <c r="G86" s="1">
        <v>58049</v>
      </c>
      <c r="H86" s="1">
        <v>30000</v>
      </c>
      <c r="I86" s="1">
        <v>70000</v>
      </c>
    </row>
    <row r="87" spans="1:9" x14ac:dyDescent="0.25">
      <c r="A87" t="s">
        <v>199</v>
      </c>
      <c r="B87" t="s">
        <v>200</v>
      </c>
      <c r="C87" t="s">
        <v>10</v>
      </c>
      <c r="D87" t="s">
        <v>145</v>
      </c>
      <c r="E87" t="s">
        <v>146</v>
      </c>
      <c r="G87" s="1">
        <v>1990</v>
      </c>
      <c r="H87" s="1">
        <v>30000</v>
      </c>
      <c r="I87" s="1">
        <v>30000</v>
      </c>
    </row>
    <row r="88" spans="1:9" x14ac:dyDescent="0.25">
      <c r="A88" t="s">
        <v>199</v>
      </c>
      <c r="B88" t="s">
        <v>200</v>
      </c>
      <c r="C88" t="s">
        <v>10</v>
      </c>
      <c r="D88" t="s">
        <v>147</v>
      </c>
      <c r="E88" t="s">
        <v>148</v>
      </c>
      <c r="G88" s="1">
        <v>20413</v>
      </c>
      <c r="H88" s="1">
        <v>40000</v>
      </c>
      <c r="I88" s="1">
        <v>40000</v>
      </c>
    </row>
    <row r="89" spans="1:9" x14ac:dyDescent="0.25">
      <c r="A89" t="s">
        <v>199</v>
      </c>
      <c r="B89" t="s">
        <v>200</v>
      </c>
      <c r="C89" t="s">
        <v>10</v>
      </c>
      <c r="D89" t="s">
        <v>210</v>
      </c>
      <c r="E89" t="s">
        <v>211</v>
      </c>
      <c r="G89" s="1">
        <v>26080</v>
      </c>
      <c r="H89" s="1">
        <v>50000</v>
      </c>
      <c r="I89" s="1">
        <v>80000</v>
      </c>
    </row>
    <row r="90" spans="1:9" x14ac:dyDescent="0.25">
      <c r="A90" t="s">
        <v>199</v>
      </c>
      <c r="B90" t="s">
        <v>200</v>
      </c>
      <c r="C90" t="s">
        <v>10</v>
      </c>
      <c r="D90" t="s">
        <v>150</v>
      </c>
      <c r="E90" t="s">
        <v>151</v>
      </c>
      <c r="G90" s="1">
        <v>5671</v>
      </c>
      <c r="I90" s="1">
        <v>7000</v>
      </c>
    </row>
    <row r="91" spans="1:9" x14ac:dyDescent="0.25">
      <c r="A91" t="s">
        <v>199</v>
      </c>
      <c r="B91" t="s">
        <v>200</v>
      </c>
      <c r="C91" t="s">
        <v>10</v>
      </c>
      <c r="D91" t="s">
        <v>212</v>
      </c>
      <c r="E91" t="s">
        <v>213</v>
      </c>
      <c r="G91" s="1">
        <v>687408</v>
      </c>
      <c r="H91" s="1">
        <v>1100000</v>
      </c>
      <c r="I91" s="1">
        <v>1100000</v>
      </c>
    </row>
    <row r="92" spans="1:9" x14ac:dyDescent="0.25">
      <c r="A92" t="s">
        <v>199</v>
      </c>
      <c r="B92" t="s">
        <v>200</v>
      </c>
      <c r="C92" t="s">
        <v>10</v>
      </c>
      <c r="D92" t="s">
        <v>152</v>
      </c>
      <c r="E92" t="s">
        <v>153</v>
      </c>
      <c r="G92" s="1">
        <v>459966</v>
      </c>
      <c r="H92" s="1">
        <v>400000</v>
      </c>
      <c r="I92" s="1">
        <v>465000</v>
      </c>
    </row>
    <row r="93" spans="1:9" x14ac:dyDescent="0.25">
      <c r="A93" t="s">
        <v>199</v>
      </c>
      <c r="B93" t="s">
        <v>200</v>
      </c>
      <c r="C93" t="s">
        <v>10</v>
      </c>
      <c r="D93" t="s">
        <v>214</v>
      </c>
      <c r="E93" t="s">
        <v>215</v>
      </c>
      <c r="G93" s="1"/>
      <c r="I93" s="1"/>
    </row>
    <row r="94" spans="1:9" x14ac:dyDescent="0.25">
      <c r="A94" t="s">
        <v>199</v>
      </c>
      <c r="B94" t="s">
        <v>200</v>
      </c>
      <c r="C94" t="s">
        <v>10</v>
      </c>
      <c r="D94" t="s">
        <v>154</v>
      </c>
      <c r="E94" t="s">
        <v>155</v>
      </c>
      <c r="G94" s="1">
        <v>130894</v>
      </c>
      <c r="H94" s="1">
        <v>200000</v>
      </c>
      <c r="I94" s="1">
        <v>200000</v>
      </c>
    </row>
    <row r="95" spans="1:9" x14ac:dyDescent="0.25">
      <c r="A95" t="s">
        <v>199</v>
      </c>
      <c r="B95" t="s">
        <v>200</v>
      </c>
      <c r="C95" t="s">
        <v>10</v>
      </c>
      <c r="D95" t="s">
        <v>156</v>
      </c>
      <c r="E95" t="s">
        <v>157</v>
      </c>
      <c r="G95" s="1">
        <v>316048</v>
      </c>
      <c r="H95" s="1">
        <v>460000</v>
      </c>
      <c r="I95" s="1">
        <v>460000</v>
      </c>
    </row>
    <row r="96" spans="1:9" x14ac:dyDescent="0.25">
      <c r="A96" t="s">
        <v>199</v>
      </c>
      <c r="B96" t="s">
        <v>200</v>
      </c>
      <c r="C96" t="s">
        <v>10</v>
      </c>
      <c r="D96" t="s">
        <v>158</v>
      </c>
      <c r="E96" t="s">
        <v>159</v>
      </c>
      <c r="G96" s="1">
        <v>198915</v>
      </c>
      <c r="H96" s="1">
        <v>60000</v>
      </c>
      <c r="I96" s="1">
        <v>250000</v>
      </c>
    </row>
    <row r="97" spans="1:9" x14ac:dyDescent="0.25">
      <c r="A97" t="s">
        <v>199</v>
      </c>
      <c r="B97" t="s">
        <v>200</v>
      </c>
      <c r="C97" t="s">
        <v>10</v>
      </c>
      <c r="D97" t="s">
        <v>162</v>
      </c>
      <c r="E97" t="s">
        <v>163</v>
      </c>
      <c r="G97" s="1"/>
      <c r="I97" s="1"/>
    </row>
    <row r="98" spans="1:9" x14ac:dyDescent="0.25">
      <c r="A98" t="s">
        <v>199</v>
      </c>
      <c r="B98" t="s">
        <v>200</v>
      </c>
      <c r="C98" t="s">
        <v>10</v>
      </c>
      <c r="D98" t="s">
        <v>216</v>
      </c>
      <c r="E98" t="s">
        <v>217</v>
      </c>
      <c r="G98" s="1"/>
      <c r="I98" s="1"/>
    </row>
    <row r="99" spans="1:9" x14ac:dyDescent="0.25">
      <c r="A99" s="4">
        <v>200</v>
      </c>
      <c r="B99" t="s">
        <v>200</v>
      </c>
      <c r="C99" t="s">
        <v>10</v>
      </c>
      <c r="D99" t="s">
        <v>164</v>
      </c>
      <c r="E99" t="s">
        <v>165</v>
      </c>
      <c r="G99" s="1">
        <v>200310</v>
      </c>
      <c r="H99" s="1">
        <v>470000</v>
      </c>
      <c r="I99" s="1">
        <v>470000</v>
      </c>
    </row>
    <row r="100" spans="1:9" x14ac:dyDescent="0.25">
      <c r="A100" t="s">
        <v>199</v>
      </c>
      <c r="B100" t="s">
        <v>200</v>
      </c>
      <c r="C100" t="s">
        <v>10</v>
      </c>
      <c r="D100" s="4">
        <v>12500</v>
      </c>
      <c r="E100" t="s">
        <v>218</v>
      </c>
      <c r="G100" s="1"/>
      <c r="I100" s="1"/>
    </row>
    <row r="101" spans="1:9" x14ac:dyDescent="0.25">
      <c r="A101" t="s">
        <v>199</v>
      </c>
      <c r="B101" t="s">
        <v>200</v>
      </c>
      <c r="C101" t="s">
        <v>10</v>
      </c>
      <c r="D101" t="s">
        <v>219</v>
      </c>
      <c r="E101" t="s">
        <v>220</v>
      </c>
      <c r="G101" s="1">
        <v>104292</v>
      </c>
      <c r="H101" s="1">
        <v>270000</v>
      </c>
      <c r="I101" s="1">
        <v>240000</v>
      </c>
    </row>
    <row r="102" spans="1:9" x14ac:dyDescent="0.25">
      <c r="A102" t="s">
        <v>199</v>
      </c>
      <c r="B102" t="s">
        <v>200</v>
      </c>
      <c r="C102" t="s">
        <v>10</v>
      </c>
      <c r="D102" t="s">
        <v>221</v>
      </c>
      <c r="E102" t="s">
        <v>222</v>
      </c>
      <c r="G102" s="1">
        <v>270972</v>
      </c>
      <c r="H102" s="1">
        <v>260000</v>
      </c>
      <c r="I102" s="1">
        <v>330000</v>
      </c>
    </row>
    <row r="103" spans="1:9" x14ac:dyDescent="0.25">
      <c r="A103" t="s">
        <v>199</v>
      </c>
      <c r="B103" t="s">
        <v>200</v>
      </c>
      <c r="C103" t="s">
        <v>10</v>
      </c>
      <c r="D103" t="s">
        <v>166</v>
      </c>
      <c r="E103" t="s">
        <v>223</v>
      </c>
      <c r="G103" s="47">
        <v>8883</v>
      </c>
      <c r="H103" s="1">
        <v>62500</v>
      </c>
      <c r="I103" s="1">
        <v>62500</v>
      </c>
    </row>
    <row r="104" spans="1:9" x14ac:dyDescent="0.25">
      <c r="A104" s="4">
        <v>200</v>
      </c>
      <c r="B104" t="s">
        <v>200</v>
      </c>
      <c r="C104" t="s">
        <v>10</v>
      </c>
      <c r="D104" s="4">
        <v>13300</v>
      </c>
      <c r="E104" t="s">
        <v>224</v>
      </c>
      <c r="G104" s="1">
        <v>0</v>
      </c>
      <c r="H104" s="1">
        <v>490000</v>
      </c>
      <c r="I104" s="1">
        <v>490000</v>
      </c>
    </row>
    <row r="105" spans="1:9" x14ac:dyDescent="0.25">
      <c r="A105" s="4">
        <v>200</v>
      </c>
      <c r="B105" t="s">
        <v>200</v>
      </c>
      <c r="C105" t="s">
        <v>10</v>
      </c>
      <c r="D105" s="4">
        <v>13500</v>
      </c>
      <c r="E105" t="s">
        <v>6</v>
      </c>
      <c r="G105" s="1">
        <v>0</v>
      </c>
      <c r="I105" s="1"/>
    </row>
    <row r="106" spans="1:9" x14ac:dyDescent="0.25">
      <c r="A106" t="s">
        <v>199</v>
      </c>
      <c r="B106" t="s">
        <v>200</v>
      </c>
      <c r="C106" t="s">
        <v>10</v>
      </c>
      <c r="D106" t="s">
        <v>171</v>
      </c>
      <c r="E106" t="s">
        <v>7</v>
      </c>
      <c r="G106" s="1">
        <v>556834</v>
      </c>
      <c r="H106" s="1">
        <v>1000000</v>
      </c>
      <c r="I106" s="1">
        <v>1000000</v>
      </c>
    </row>
    <row r="107" spans="1:9" x14ac:dyDescent="0.25">
      <c r="A107" t="s">
        <v>199</v>
      </c>
      <c r="B107" t="s">
        <v>200</v>
      </c>
      <c r="C107" t="s">
        <v>10</v>
      </c>
      <c r="D107" t="s">
        <v>225</v>
      </c>
      <c r="E107" t="s">
        <v>226</v>
      </c>
      <c r="G107" s="1">
        <v>31413</v>
      </c>
      <c r="I107" s="1">
        <v>480000</v>
      </c>
    </row>
    <row r="108" spans="1:9" x14ac:dyDescent="0.25">
      <c r="A108" s="4">
        <v>200</v>
      </c>
      <c r="B108" t="s">
        <v>200</v>
      </c>
      <c r="C108" t="s">
        <v>10</v>
      </c>
      <c r="D108" s="4">
        <v>14700</v>
      </c>
      <c r="E108" t="s">
        <v>68</v>
      </c>
      <c r="G108" s="1"/>
      <c r="I108" s="1"/>
    </row>
    <row r="109" spans="1:9" x14ac:dyDescent="0.25">
      <c r="A109" t="s">
        <v>199</v>
      </c>
      <c r="B109" t="s">
        <v>200</v>
      </c>
      <c r="C109" t="s">
        <v>10</v>
      </c>
      <c r="D109" t="s">
        <v>227</v>
      </c>
      <c r="E109" t="s">
        <v>30</v>
      </c>
      <c r="G109" s="1"/>
      <c r="I109" s="1"/>
    </row>
    <row r="110" spans="1:9" x14ac:dyDescent="0.25">
      <c r="A110" s="4">
        <v>200</v>
      </c>
      <c r="B110" t="s">
        <v>200</v>
      </c>
      <c r="C110" t="s">
        <v>10</v>
      </c>
      <c r="D110" s="4">
        <v>15400</v>
      </c>
      <c r="E110" t="s">
        <v>32</v>
      </c>
      <c r="G110" s="1"/>
      <c r="I110" s="1"/>
    </row>
    <row r="111" spans="1:9" x14ac:dyDescent="0.25">
      <c r="A111" s="4">
        <v>200</v>
      </c>
      <c r="B111" t="s">
        <v>200</v>
      </c>
      <c r="C111" t="s">
        <v>10</v>
      </c>
      <c r="D111" s="4">
        <v>15700</v>
      </c>
      <c r="E111" t="s">
        <v>228</v>
      </c>
      <c r="G111" s="1"/>
      <c r="I111" s="1"/>
    </row>
    <row r="112" spans="1:9" x14ac:dyDescent="0.25">
      <c r="A112" t="s">
        <v>199</v>
      </c>
      <c r="B112" t="s">
        <v>200</v>
      </c>
      <c r="C112" t="s">
        <v>10</v>
      </c>
      <c r="D112" t="s">
        <v>174</v>
      </c>
      <c r="E112" t="s">
        <v>33</v>
      </c>
      <c r="G112" s="1"/>
      <c r="H112" s="1">
        <v>2200000</v>
      </c>
      <c r="I112" s="1">
        <v>2200000</v>
      </c>
    </row>
    <row r="113" spans="1:9" x14ac:dyDescent="0.25">
      <c r="A113" s="5">
        <v>200</v>
      </c>
      <c r="B113" s="2" t="s">
        <v>10</v>
      </c>
      <c r="C113" s="2"/>
      <c r="D113" s="2"/>
      <c r="E113" s="2"/>
      <c r="F113" s="2"/>
      <c r="G113" s="3">
        <f>SUM(G66:G112)</f>
        <v>11346391</v>
      </c>
      <c r="H113" s="3">
        <f>SUM(H66:H112)</f>
        <v>23702000</v>
      </c>
      <c r="I113" s="3">
        <f>SUM(I66:I112)</f>
        <v>23178000</v>
      </c>
    </row>
    <row r="114" spans="1:9" x14ac:dyDescent="0.25">
      <c r="G114" s="1"/>
      <c r="I114" s="1"/>
    </row>
    <row r="115" spans="1:9" x14ac:dyDescent="0.25">
      <c r="G115" s="1"/>
      <c r="I115" s="1"/>
    </row>
    <row r="116" spans="1:9" x14ac:dyDescent="0.25">
      <c r="A116" t="s">
        <v>199</v>
      </c>
      <c r="B116" t="s">
        <v>200</v>
      </c>
      <c r="C116" t="s">
        <v>24</v>
      </c>
      <c r="D116" t="s">
        <v>229</v>
      </c>
      <c r="E116" t="s">
        <v>230</v>
      </c>
      <c r="G116" s="1">
        <v>-209200</v>
      </c>
      <c r="H116" s="1">
        <v>-420000</v>
      </c>
      <c r="I116" s="1">
        <v>-390000</v>
      </c>
    </row>
    <row r="117" spans="1:9" x14ac:dyDescent="0.25">
      <c r="A117" t="s">
        <v>199</v>
      </c>
      <c r="B117" t="s">
        <v>200</v>
      </c>
      <c r="C117" t="s">
        <v>24</v>
      </c>
      <c r="D117" t="s">
        <v>175</v>
      </c>
      <c r="E117" t="s">
        <v>176</v>
      </c>
      <c r="G117" s="1">
        <v>-55015</v>
      </c>
      <c r="H117" s="1">
        <v>-130000</v>
      </c>
      <c r="I117" s="1">
        <v>-130000</v>
      </c>
    </row>
    <row r="118" spans="1:9" x14ac:dyDescent="0.25">
      <c r="A118" t="s">
        <v>199</v>
      </c>
      <c r="B118" t="s">
        <v>200</v>
      </c>
      <c r="C118" t="s">
        <v>24</v>
      </c>
      <c r="D118" t="s">
        <v>231</v>
      </c>
      <c r="E118" t="s">
        <v>232</v>
      </c>
      <c r="G118" s="1">
        <v>0</v>
      </c>
      <c r="H118" s="1">
        <v>-40000</v>
      </c>
      <c r="I118" s="1">
        <v>-40000</v>
      </c>
    </row>
    <row r="119" spans="1:9" x14ac:dyDescent="0.25">
      <c r="A119" t="s">
        <v>199</v>
      </c>
      <c r="B119" t="s">
        <v>200</v>
      </c>
      <c r="C119" t="s">
        <v>24</v>
      </c>
      <c r="D119" t="s">
        <v>233</v>
      </c>
      <c r="E119" t="s">
        <v>234</v>
      </c>
      <c r="G119" s="1">
        <v>-115475</v>
      </c>
      <c r="H119" s="1">
        <v>-350000</v>
      </c>
      <c r="I119" s="1">
        <v>-350000</v>
      </c>
    </row>
    <row r="120" spans="1:9" x14ac:dyDescent="0.25">
      <c r="A120" s="4">
        <v>200</v>
      </c>
      <c r="B120" t="s">
        <v>200</v>
      </c>
      <c r="C120" t="s">
        <v>24</v>
      </c>
      <c r="D120" s="4">
        <v>17000</v>
      </c>
      <c r="E120" t="s">
        <v>235</v>
      </c>
      <c r="G120" s="1"/>
      <c r="I120" s="1"/>
    </row>
    <row r="121" spans="1:9" x14ac:dyDescent="0.25">
      <c r="A121" t="s">
        <v>199</v>
      </c>
      <c r="B121" t="s">
        <v>200</v>
      </c>
      <c r="C121" t="s">
        <v>24</v>
      </c>
      <c r="D121" t="s">
        <v>180</v>
      </c>
      <c r="E121" t="s">
        <v>181</v>
      </c>
      <c r="G121" s="1">
        <v>-329752</v>
      </c>
      <c r="I121" s="1">
        <v>-350000</v>
      </c>
    </row>
    <row r="122" spans="1:9" x14ac:dyDescent="0.25">
      <c r="A122" t="s">
        <v>199</v>
      </c>
      <c r="B122" t="s">
        <v>200</v>
      </c>
      <c r="C122" t="s">
        <v>24</v>
      </c>
      <c r="D122" t="s">
        <v>182</v>
      </c>
      <c r="E122" t="s">
        <v>183</v>
      </c>
      <c r="G122" s="1">
        <v>-556834</v>
      </c>
      <c r="H122" s="1">
        <v>-1000000</v>
      </c>
      <c r="I122" s="1">
        <v>-1000000</v>
      </c>
    </row>
    <row r="123" spans="1:9" x14ac:dyDescent="0.25">
      <c r="A123" t="s">
        <v>199</v>
      </c>
      <c r="B123" t="s">
        <v>200</v>
      </c>
      <c r="C123" t="s">
        <v>24</v>
      </c>
      <c r="D123" t="s">
        <v>184</v>
      </c>
      <c r="E123" t="s">
        <v>185</v>
      </c>
      <c r="G123" s="1"/>
      <c r="I123" s="1"/>
    </row>
    <row r="124" spans="1:9" x14ac:dyDescent="0.25">
      <c r="A124" t="s">
        <v>199</v>
      </c>
      <c r="B124" t="s">
        <v>200</v>
      </c>
      <c r="C124" t="s">
        <v>24</v>
      </c>
      <c r="D124" t="s">
        <v>186</v>
      </c>
      <c r="E124" t="s">
        <v>187</v>
      </c>
      <c r="G124" s="1">
        <v>-93223</v>
      </c>
      <c r="H124" s="1">
        <v>-200000</v>
      </c>
      <c r="I124" s="1">
        <v>-200000</v>
      </c>
    </row>
    <row r="125" spans="1:9" x14ac:dyDescent="0.25">
      <c r="A125" s="4">
        <v>200</v>
      </c>
      <c r="B125" t="s">
        <v>200</v>
      </c>
      <c r="C125" t="s">
        <v>24</v>
      </c>
      <c r="D125" s="4">
        <v>17800</v>
      </c>
      <c r="E125" t="s">
        <v>56</v>
      </c>
      <c r="G125" s="1"/>
      <c r="I125" s="1"/>
    </row>
    <row r="126" spans="1:9" x14ac:dyDescent="0.25">
      <c r="A126" s="4">
        <v>200</v>
      </c>
      <c r="B126" t="s">
        <v>200</v>
      </c>
      <c r="C126" t="s">
        <v>24</v>
      </c>
      <c r="D126" s="4">
        <v>18000</v>
      </c>
      <c r="E126" t="s">
        <v>236</v>
      </c>
      <c r="G126" s="1"/>
      <c r="I126" s="1"/>
    </row>
    <row r="127" spans="1:9" x14ac:dyDescent="0.25">
      <c r="A127" t="s">
        <v>199</v>
      </c>
      <c r="B127" t="s">
        <v>200</v>
      </c>
      <c r="C127" t="s">
        <v>24</v>
      </c>
      <c r="D127" t="s">
        <v>191</v>
      </c>
      <c r="E127" t="s">
        <v>63</v>
      </c>
      <c r="G127" s="1">
        <v>-400000</v>
      </c>
      <c r="H127" s="1">
        <v>-870000</v>
      </c>
      <c r="I127" s="1">
        <v>-870000</v>
      </c>
    </row>
    <row r="128" spans="1:9" x14ac:dyDescent="0.25">
      <c r="A128" t="s">
        <v>199</v>
      </c>
      <c r="B128" t="s">
        <v>200</v>
      </c>
      <c r="C128" t="s">
        <v>24</v>
      </c>
      <c r="D128" t="s">
        <v>192</v>
      </c>
      <c r="E128" t="s">
        <v>193</v>
      </c>
      <c r="G128" s="1">
        <v>-18097000</v>
      </c>
      <c r="H128" s="1">
        <v>-18322000</v>
      </c>
      <c r="I128" s="1">
        <v>-18097000</v>
      </c>
    </row>
    <row r="129" spans="1:9" x14ac:dyDescent="0.25">
      <c r="A129" t="s">
        <v>199</v>
      </c>
      <c r="B129" t="s">
        <v>200</v>
      </c>
      <c r="C129" t="s">
        <v>24</v>
      </c>
      <c r="D129" t="s">
        <v>237</v>
      </c>
      <c r="E129" t="s">
        <v>238</v>
      </c>
      <c r="G129" s="1">
        <v>-56516</v>
      </c>
      <c r="H129" s="1">
        <v>-30000</v>
      </c>
      <c r="I129" s="1">
        <v>-56000</v>
      </c>
    </row>
    <row r="130" spans="1:9" x14ac:dyDescent="0.25">
      <c r="A130" t="s">
        <v>199</v>
      </c>
      <c r="B130" t="s">
        <v>200</v>
      </c>
      <c r="C130" t="s">
        <v>24</v>
      </c>
      <c r="D130" t="s">
        <v>195</v>
      </c>
      <c r="E130" t="s">
        <v>239</v>
      </c>
      <c r="G130" s="21"/>
      <c r="I130" s="1"/>
    </row>
    <row r="131" spans="1:9" x14ac:dyDescent="0.25">
      <c r="A131" s="4">
        <v>200</v>
      </c>
      <c r="B131" t="s">
        <v>200</v>
      </c>
      <c r="C131" t="s">
        <v>24</v>
      </c>
      <c r="D131" s="4">
        <v>19400</v>
      </c>
      <c r="E131" t="s">
        <v>240</v>
      </c>
      <c r="G131" s="1"/>
      <c r="I131" s="1"/>
    </row>
    <row r="132" spans="1:9" x14ac:dyDescent="0.25">
      <c r="A132" t="s">
        <v>199</v>
      </c>
      <c r="B132" t="s">
        <v>200</v>
      </c>
      <c r="C132" t="s">
        <v>24</v>
      </c>
      <c r="D132" t="s">
        <v>197</v>
      </c>
      <c r="E132" t="s">
        <v>41</v>
      </c>
      <c r="G132" s="1"/>
      <c r="H132" s="1">
        <v>-2200000</v>
      </c>
      <c r="I132" s="1">
        <v>-2200000</v>
      </c>
    </row>
    <row r="133" spans="1:9" x14ac:dyDescent="0.25">
      <c r="A133" s="5">
        <v>200</v>
      </c>
      <c r="B133" s="2" t="s">
        <v>24</v>
      </c>
      <c r="C133" s="2"/>
      <c r="D133" s="2"/>
      <c r="E133" s="2"/>
      <c r="F133" s="2"/>
      <c r="G133" s="3">
        <f t="shared" ref="G133:H133" si="4">SUM(G116:G132)</f>
        <v>-19913015</v>
      </c>
      <c r="H133" s="3">
        <f t="shared" si="4"/>
        <v>-23562000</v>
      </c>
      <c r="I133" s="3">
        <f t="shared" ref="I133" si="5">SUM(I116:I132)</f>
        <v>-23683000</v>
      </c>
    </row>
    <row r="134" spans="1:9" x14ac:dyDescent="0.25">
      <c r="A134" s="46"/>
      <c r="B134" s="46"/>
      <c r="C134" s="46"/>
      <c r="D134" s="46"/>
      <c r="E134" s="46" t="s">
        <v>198</v>
      </c>
      <c r="F134" s="46"/>
      <c r="G134" s="47">
        <f>G113+G133</f>
        <v>-8566624</v>
      </c>
      <c r="H134" s="47">
        <f>H113+H133</f>
        <v>140000</v>
      </c>
      <c r="I134" s="47">
        <f>I113+I133</f>
        <v>-505000</v>
      </c>
    </row>
    <row r="135" spans="1:9" x14ac:dyDescent="0.25">
      <c r="G135" s="1"/>
      <c r="I135" s="1"/>
    </row>
    <row r="136" spans="1:9" x14ac:dyDescent="0.25">
      <c r="G136" s="1"/>
      <c r="I136" s="1"/>
    </row>
    <row r="137" spans="1:9" x14ac:dyDescent="0.25">
      <c r="A137" t="s">
        <v>241</v>
      </c>
      <c r="B137" t="s">
        <v>242</v>
      </c>
      <c r="C137" t="s">
        <v>10</v>
      </c>
      <c r="D137" t="s">
        <v>109</v>
      </c>
      <c r="E137" t="s">
        <v>110</v>
      </c>
      <c r="G137" s="1">
        <v>2237036</v>
      </c>
      <c r="H137" s="1">
        <v>5031000</v>
      </c>
      <c r="I137" s="1">
        <v>5031000</v>
      </c>
    </row>
    <row r="138" spans="1:9" x14ac:dyDescent="0.25">
      <c r="A138" t="s">
        <v>241</v>
      </c>
      <c r="B138" t="s">
        <v>242</v>
      </c>
      <c r="C138" t="s">
        <v>10</v>
      </c>
      <c r="D138" s="4">
        <v>10101</v>
      </c>
      <c r="E138" t="s">
        <v>112</v>
      </c>
      <c r="G138" s="1">
        <v>45834</v>
      </c>
      <c r="I138" s="1">
        <v>50000</v>
      </c>
    </row>
    <row r="139" spans="1:9" x14ac:dyDescent="0.25">
      <c r="A139" t="s">
        <v>241</v>
      </c>
      <c r="B139" t="s">
        <v>242</v>
      </c>
      <c r="C139" t="s">
        <v>10</v>
      </c>
      <c r="D139" t="s">
        <v>201</v>
      </c>
      <c r="E139" t="s">
        <v>202</v>
      </c>
      <c r="G139" s="1">
        <v>284834</v>
      </c>
      <c r="H139" s="1">
        <v>1000000</v>
      </c>
      <c r="I139" s="1">
        <v>500000</v>
      </c>
    </row>
    <row r="140" spans="1:9" x14ac:dyDescent="0.25">
      <c r="A140" t="s">
        <v>241</v>
      </c>
      <c r="B140" t="s">
        <v>242</v>
      </c>
      <c r="C140" t="s">
        <v>10</v>
      </c>
      <c r="D140" s="4">
        <v>10300</v>
      </c>
      <c r="E140" t="s">
        <v>204</v>
      </c>
      <c r="G140" s="1">
        <v>606614</v>
      </c>
      <c r="I140" s="1">
        <v>675000</v>
      </c>
    </row>
    <row r="141" spans="1:9" x14ac:dyDescent="0.25">
      <c r="A141" t="s">
        <v>241</v>
      </c>
      <c r="B141" s="1" t="s">
        <v>242</v>
      </c>
      <c r="C141" t="s">
        <v>10</v>
      </c>
      <c r="D141" t="s">
        <v>115</v>
      </c>
      <c r="E141" t="s">
        <v>116</v>
      </c>
      <c r="G141" s="1">
        <v>38538</v>
      </c>
      <c r="H141" s="1">
        <v>80000</v>
      </c>
      <c r="I141" s="1">
        <v>80000</v>
      </c>
    </row>
    <row r="142" spans="1:9" x14ac:dyDescent="0.25">
      <c r="A142" t="s">
        <v>241</v>
      </c>
      <c r="B142" t="s">
        <v>242</v>
      </c>
      <c r="C142" t="s">
        <v>10</v>
      </c>
      <c r="D142" t="s">
        <v>119</v>
      </c>
      <c r="E142" t="s">
        <v>120</v>
      </c>
      <c r="G142" s="1">
        <v>654633</v>
      </c>
      <c r="H142" s="1">
        <v>982000</v>
      </c>
      <c r="I142" s="1">
        <v>400400</v>
      </c>
    </row>
    <row r="143" spans="1:9" x14ac:dyDescent="0.25">
      <c r="A143" t="s">
        <v>241</v>
      </c>
      <c r="B143" t="s">
        <v>242</v>
      </c>
      <c r="C143" t="s">
        <v>10</v>
      </c>
      <c r="D143" t="s">
        <v>121</v>
      </c>
      <c r="E143" t="s">
        <v>122</v>
      </c>
      <c r="G143" s="1">
        <v>9385</v>
      </c>
      <c r="H143" s="1">
        <v>12000</v>
      </c>
      <c r="I143" s="1">
        <v>12000</v>
      </c>
    </row>
    <row r="144" spans="1:9" x14ac:dyDescent="0.25">
      <c r="A144" t="s">
        <v>241</v>
      </c>
      <c r="B144" t="s">
        <v>242</v>
      </c>
      <c r="C144" t="s">
        <v>10</v>
      </c>
      <c r="D144" t="s">
        <v>123</v>
      </c>
      <c r="E144" t="s">
        <v>124</v>
      </c>
      <c r="G144" s="1">
        <v>523068</v>
      </c>
      <c r="H144" s="1">
        <v>850000</v>
      </c>
      <c r="I144" s="1">
        <v>850000</v>
      </c>
    </row>
    <row r="145" spans="1:9" x14ac:dyDescent="0.25">
      <c r="A145" t="s">
        <v>241</v>
      </c>
      <c r="B145" t="s">
        <v>242</v>
      </c>
      <c r="C145" t="s">
        <v>10</v>
      </c>
      <c r="D145" t="s">
        <v>125</v>
      </c>
      <c r="E145" t="s">
        <v>126</v>
      </c>
      <c r="G145" s="1">
        <v>433</v>
      </c>
      <c r="H145" s="1">
        <v>2000</v>
      </c>
      <c r="I145" s="1">
        <v>2000</v>
      </c>
    </row>
    <row r="146" spans="1:9" x14ac:dyDescent="0.25">
      <c r="A146" t="s">
        <v>241</v>
      </c>
      <c r="B146" t="s">
        <v>242</v>
      </c>
      <c r="C146" t="s">
        <v>10</v>
      </c>
      <c r="D146" t="s">
        <v>127</v>
      </c>
      <c r="E146" t="s">
        <v>128</v>
      </c>
      <c r="G146" s="1">
        <v>76271</v>
      </c>
      <c r="H146" s="1">
        <v>100000</v>
      </c>
      <c r="I146" s="1">
        <v>100000</v>
      </c>
    </row>
    <row r="147" spans="1:9" x14ac:dyDescent="0.25">
      <c r="A147" t="s">
        <v>241</v>
      </c>
      <c r="B147" t="s">
        <v>242</v>
      </c>
      <c r="C147" t="s">
        <v>10</v>
      </c>
      <c r="D147" t="s">
        <v>129</v>
      </c>
      <c r="E147" t="s">
        <v>130</v>
      </c>
      <c r="G147" s="1">
        <v>86496</v>
      </c>
      <c r="H147" s="1">
        <v>40000</v>
      </c>
      <c r="I147" s="1">
        <v>100000</v>
      </c>
    </row>
    <row r="148" spans="1:9" x14ac:dyDescent="0.25">
      <c r="A148" s="4">
        <v>300</v>
      </c>
      <c r="B148" t="s">
        <v>242</v>
      </c>
      <c r="C148" t="s">
        <v>10</v>
      </c>
      <c r="D148" s="4">
        <v>11201</v>
      </c>
      <c r="E148" t="s">
        <v>243</v>
      </c>
      <c r="G148" s="1">
        <v>37425</v>
      </c>
      <c r="H148" s="1">
        <v>70000</v>
      </c>
      <c r="I148" s="1">
        <v>70000</v>
      </c>
    </row>
    <row r="149" spans="1:9" x14ac:dyDescent="0.25">
      <c r="A149" t="s">
        <v>241</v>
      </c>
      <c r="B149" t="s">
        <v>242</v>
      </c>
      <c r="C149" t="s">
        <v>10</v>
      </c>
      <c r="D149" t="s">
        <v>131</v>
      </c>
      <c r="E149" t="s">
        <v>132</v>
      </c>
      <c r="G149" s="1"/>
      <c r="I149" s="1"/>
    </row>
    <row r="150" spans="1:9" x14ac:dyDescent="0.25">
      <c r="A150" t="s">
        <v>241</v>
      </c>
      <c r="B150" t="s">
        <v>242</v>
      </c>
      <c r="C150" t="s">
        <v>10</v>
      </c>
      <c r="D150" t="s">
        <v>135</v>
      </c>
      <c r="E150" t="s">
        <v>136</v>
      </c>
      <c r="G150" s="1">
        <v>4506</v>
      </c>
      <c r="H150" s="1">
        <v>10000</v>
      </c>
      <c r="I150" s="1">
        <v>10000</v>
      </c>
    </row>
    <row r="151" spans="1:9" x14ac:dyDescent="0.25">
      <c r="A151" t="s">
        <v>241</v>
      </c>
      <c r="B151" t="s">
        <v>242</v>
      </c>
      <c r="C151" t="s">
        <v>10</v>
      </c>
      <c r="D151" t="s">
        <v>137</v>
      </c>
      <c r="E151" t="s">
        <v>138</v>
      </c>
      <c r="G151" s="1"/>
      <c r="I151" s="1"/>
    </row>
    <row r="152" spans="1:9" x14ac:dyDescent="0.25">
      <c r="A152" s="4">
        <v>300</v>
      </c>
      <c r="B152" t="s">
        <v>242</v>
      </c>
      <c r="C152" t="s">
        <v>10</v>
      </c>
      <c r="D152" s="4">
        <v>11210</v>
      </c>
      <c r="E152" t="s">
        <v>209</v>
      </c>
      <c r="G152" s="1"/>
      <c r="H152" s="1">
        <v>2000</v>
      </c>
      <c r="I152" s="1">
        <v>2000</v>
      </c>
    </row>
    <row r="153" spans="1:9" x14ac:dyDescent="0.25">
      <c r="A153" t="s">
        <v>241</v>
      </c>
      <c r="B153" t="s">
        <v>242</v>
      </c>
      <c r="C153" t="s">
        <v>10</v>
      </c>
      <c r="D153" t="s">
        <v>140</v>
      </c>
      <c r="E153" t="s">
        <v>141</v>
      </c>
      <c r="G153" s="1">
        <v>5047</v>
      </c>
      <c r="I153" s="1">
        <v>4000</v>
      </c>
    </row>
    <row r="154" spans="1:9" x14ac:dyDescent="0.25">
      <c r="A154" s="4">
        <v>300</v>
      </c>
      <c r="B154" t="s">
        <v>242</v>
      </c>
      <c r="C154" t="s">
        <v>10</v>
      </c>
      <c r="D154" s="4">
        <v>11310</v>
      </c>
      <c r="E154" t="s">
        <v>142</v>
      </c>
      <c r="G154" s="1">
        <v>0</v>
      </c>
      <c r="H154" s="1">
        <v>3000</v>
      </c>
      <c r="I154" s="1">
        <v>3000</v>
      </c>
    </row>
    <row r="155" spans="1:9" x14ac:dyDescent="0.25">
      <c r="A155" t="s">
        <v>241</v>
      </c>
      <c r="B155" t="s">
        <v>242</v>
      </c>
      <c r="C155" t="s">
        <v>10</v>
      </c>
      <c r="D155" t="s">
        <v>143</v>
      </c>
      <c r="E155" t="s">
        <v>144</v>
      </c>
      <c r="G155" s="1"/>
      <c r="I155" s="1"/>
    </row>
    <row r="156" spans="1:9" x14ac:dyDescent="0.25">
      <c r="A156" t="s">
        <v>241</v>
      </c>
      <c r="B156" t="s">
        <v>242</v>
      </c>
      <c r="C156" t="s">
        <v>10</v>
      </c>
      <c r="D156" t="s">
        <v>145</v>
      </c>
      <c r="E156" t="s">
        <v>146</v>
      </c>
      <c r="G156" s="1">
        <v>32838</v>
      </c>
      <c r="H156" s="1">
        <v>50000</v>
      </c>
      <c r="I156" s="1">
        <v>60000</v>
      </c>
    </row>
    <row r="157" spans="1:9" x14ac:dyDescent="0.25">
      <c r="A157" t="s">
        <v>241</v>
      </c>
      <c r="B157" t="s">
        <v>242</v>
      </c>
      <c r="C157" t="s">
        <v>10</v>
      </c>
      <c r="D157" t="s">
        <v>147</v>
      </c>
      <c r="E157" t="s">
        <v>148</v>
      </c>
      <c r="G157" s="1">
        <v>16382</v>
      </c>
      <c r="H157" s="1">
        <v>25000</v>
      </c>
      <c r="I157" s="1">
        <v>25000</v>
      </c>
    </row>
    <row r="158" spans="1:9" x14ac:dyDescent="0.25">
      <c r="A158" s="4">
        <v>300</v>
      </c>
      <c r="B158" t="s">
        <v>242</v>
      </c>
      <c r="C158" t="s">
        <v>10</v>
      </c>
      <c r="D158" s="4">
        <v>11650</v>
      </c>
      <c r="E158" t="s">
        <v>244</v>
      </c>
      <c r="G158" s="1"/>
      <c r="I158" s="1"/>
    </row>
    <row r="159" spans="1:9" x14ac:dyDescent="0.25">
      <c r="A159" t="s">
        <v>241</v>
      </c>
      <c r="B159" t="s">
        <v>242</v>
      </c>
      <c r="C159" t="s">
        <v>10</v>
      </c>
      <c r="D159" t="s">
        <v>150</v>
      </c>
      <c r="E159" t="s">
        <v>151</v>
      </c>
      <c r="G159" s="1">
        <v>24663</v>
      </c>
      <c r="H159" s="1">
        <v>5000</v>
      </c>
      <c r="I159" s="1">
        <v>30000</v>
      </c>
    </row>
    <row r="160" spans="1:9" x14ac:dyDescent="0.25">
      <c r="A160" t="s">
        <v>241</v>
      </c>
      <c r="B160" t="s">
        <v>242</v>
      </c>
      <c r="C160" t="s">
        <v>10</v>
      </c>
      <c r="D160" t="s">
        <v>245</v>
      </c>
      <c r="E160" t="s">
        <v>246</v>
      </c>
      <c r="G160" s="1">
        <v>100539</v>
      </c>
      <c r="H160" s="1">
        <v>190000</v>
      </c>
      <c r="I160" s="1">
        <v>150000</v>
      </c>
    </row>
    <row r="161" spans="1:9" x14ac:dyDescent="0.25">
      <c r="A161" t="s">
        <v>241</v>
      </c>
      <c r="B161" t="s">
        <v>242</v>
      </c>
      <c r="C161" t="s">
        <v>10</v>
      </c>
      <c r="D161" t="s">
        <v>212</v>
      </c>
      <c r="E161" t="s">
        <v>213</v>
      </c>
      <c r="G161" s="1">
        <v>115632</v>
      </c>
      <c r="H161" s="1">
        <v>280000</v>
      </c>
      <c r="I161" s="1">
        <v>180000</v>
      </c>
    </row>
    <row r="162" spans="1:9" x14ac:dyDescent="0.25">
      <c r="A162" t="s">
        <v>241</v>
      </c>
      <c r="B162" t="s">
        <v>242</v>
      </c>
      <c r="C162" t="s">
        <v>10</v>
      </c>
      <c r="D162" t="s">
        <v>152</v>
      </c>
      <c r="E162" t="s">
        <v>153</v>
      </c>
      <c r="G162" s="1">
        <v>105264</v>
      </c>
      <c r="H162" s="1">
        <v>110000</v>
      </c>
      <c r="I162" s="1">
        <v>110000</v>
      </c>
    </row>
    <row r="163" spans="1:9" x14ac:dyDescent="0.25">
      <c r="A163" t="s">
        <v>241</v>
      </c>
      <c r="B163" t="s">
        <v>242</v>
      </c>
      <c r="C163" t="s">
        <v>10</v>
      </c>
      <c r="D163" t="s">
        <v>154</v>
      </c>
      <c r="E163" t="s">
        <v>155</v>
      </c>
      <c r="G163" s="1">
        <v>158483</v>
      </c>
      <c r="H163" s="1">
        <v>125000</v>
      </c>
      <c r="I163" s="1">
        <v>175000</v>
      </c>
    </row>
    <row r="164" spans="1:9" x14ac:dyDescent="0.25">
      <c r="A164" t="s">
        <v>241</v>
      </c>
      <c r="B164" t="s">
        <v>242</v>
      </c>
      <c r="C164" t="s">
        <v>10</v>
      </c>
      <c r="D164" t="s">
        <v>156</v>
      </c>
      <c r="E164" t="s">
        <v>157</v>
      </c>
      <c r="G164" s="1">
        <v>163741</v>
      </c>
      <c r="H164" s="1">
        <v>250000</v>
      </c>
      <c r="I164" s="1">
        <v>250000</v>
      </c>
    </row>
    <row r="165" spans="1:9" x14ac:dyDescent="0.25">
      <c r="A165" s="4">
        <v>300</v>
      </c>
      <c r="B165" t="s">
        <v>242</v>
      </c>
      <c r="C165" t="s">
        <v>10</v>
      </c>
      <c r="D165" s="4">
        <v>11952</v>
      </c>
      <c r="E165" t="s">
        <v>44</v>
      </c>
      <c r="G165" s="1"/>
      <c r="H165" s="1">
        <v>1450000</v>
      </c>
      <c r="I165" s="1">
        <v>1450000</v>
      </c>
    </row>
    <row r="166" spans="1:9" x14ac:dyDescent="0.25">
      <c r="A166" t="s">
        <v>241</v>
      </c>
      <c r="B166" t="s">
        <v>242</v>
      </c>
      <c r="C166" t="s">
        <v>10</v>
      </c>
      <c r="D166" t="s">
        <v>158</v>
      </c>
      <c r="E166" t="s">
        <v>159</v>
      </c>
      <c r="G166" s="1">
        <v>160324</v>
      </c>
      <c r="H166" s="1">
        <v>70000</v>
      </c>
      <c r="I166" s="1">
        <v>190000</v>
      </c>
    </row>
    <row r="167" spans="1:9" x14ac:dyDescent="0.25">
      <c r="A167" t="s">
        <v>241</v>
      </c>
      <c r="B167" t="s">
        <v>242</v>
      </c>
      <c r="C167" t="s">
        <v>10</v>
      </c>
      <c r="D167" t="s">
        <v>160</v>
      </c>
      <c r="E167" t="s">
        <v>247</v>
      </c>
      <c r="G167" s="1"/>
      <c r="I167" s="1"/>
    </row>
    <row r="168" spans="1:9" x14ac:dyDescent="0.25">
      <c r="A168" t="s">
        <v>241</v>
      </c>
      <c r="B168" t="s">
        <v>242</v>
      </c>
      <c r="C168" t="s">
        <v>10</v>
      </c>
      <c r="D168" t="s">
        <v>162</v>
      </c>
      <c r="E168" t="s">
        <v>163</v>
      </c>
      <c r="G168" s="1">
        <v>66791</v>
      </c>
      <c r="I168" s="1">
        <v>70000</v>
      </c>
    </row>
    <row r="169" spans="1:9" x14ac:dyDescent="0.25">
      <c r="A169" t="s">
        <v>241</v>
      </c>
      <c r="B169" t="s">
        <v>242</v>
      </c>
      <c r="C169" t="s">
        <v>10</v>
      </c>
      <c r="D169" t="s">
        <v>216</v>
      </c>
      <c r="E169" t="s">
        <v>217</v>
      </c>
      <c r="G169" s="1"/>
      <c r="I169" s="1"/>
    </row>
    <row r="170" spans="1:9" x14ac:dyDescent="0.25">
      <c r="A170" t="s">
        <v>241</v>
      </c>
      <c r="B170" t="s">
        <v>242</v>
      </c>
      <c r="C170" t="s">
        <v>10</v>
      </c>
      <c r="D170" t="s">
        <v>164</v>
      </c>
      <c r="E170" t="s">
        <v>165</v>
      </c>
      <c r="G170" s="1">
        <v>536891</v>
      </c>
      <c r="H170" s="1">
        <v>550000</v>
      </c>
      <c r="I170" s="1">
        <v>800000</v>
      </c>
    </row>
    <row r="171" spans="1:9" x14ac:dyDescent="0.25">
      <c r="A171" t="s">
        <v>241</v>
      </c>
      <c r="B171" t="s">
        <v>242</v>
      </c>
      <c r="C171" t="s">
        <v>10</v>
      </c>
      <c r="D171" t="s">
        <v>248</v>
      </c>
      <c r="E171" t="s">
        <v>218</v>
      </c>
      <c r="G171" s="1">
        <v>135045</v>
      </c>
      <c r="H171" s="1">
        <v>140000</v>
      </c>
      <c r="I171" s="1">
        <v>170000</v>
      </c>
    </row>
    <row r="172" spans="1:9" x14ac:dyDescent="0.25">
      <c r="A172" t="s">
        <v>241</v>
      </c>
      <c r="B172" t="s">
        <v>242</v>
      </c>
      <c r="C172" t="s">
        <v>10</v>
      </c>
      <c r="D172" t="s">
        <v>249</v>
      </c>
      <c r="E172" t="s">
        <v>250</v>
      </c>
      <c r="G172" s="1">
        <v>13829</v>
      </c>
      <c r="H172" s="1">
        <v>30000</v>
      </c>
      <c r="I172" s="1">
        <v>30000</v>
      </c>
    </row>
    <row r="173" spans="1:9" x14ac:dyDescent="0.25">
      <c r="A173" t="s">
        <v>241</v>
      </c>
      <c r="B173" t="s">
        <v>242</v>
      </c>
      <c r="C173" t="s">
        <v>10</v>
      </c>
      <c r="D173" t="s">
        <v>219</v>
      </c>
      <c r="E173" t="s">
        <v>220</v>
      </c>
      <c r="G173" s="1">
        <v>225025</v>
      </c>
      <c r="H173" s="1">
        <v>200000</v>
      </c>
      <c r="I173" s="1">
        <v>300000</v>
      </c>
    </row>
    <row r="174" spans="1:9" x14ac:dyDescent="0.25">
      <c r="A174" t="s">
        <v>241</v>
      </c>
      <c r="B174" t="s">
        <v>242</v>
      </c>
      <c r="C174" t="s">
        <v>10</v>
      </c>
      <c r="D174" t="s">
        <v>221</v>
      </c>
      <c r="E174" t="s">
        <v>222</v>
      </c>
      <c r="G174" s="1">
        <v>21603</v>
      </c>
      <c r="H174" s="1">
        <v>45000</v>
      </c>
      <c r="I174" s="1">
        <v>45000</v>
      </c>
    </row>
    <row r="175" spans="1:9" x14ac:dyDescent="0.25">
      <c r="A175" t="s">
        <v>241</v>
      </c>
      <c r="B175" t="s">
        <v>242</v>
      </c>
      <c r="C175" t="s">
        <v>10</v>
      </c>
      <c r="D175" t="s">
        <v>166</v>
      </c>
      <c r="E175" t="s">
        <v>223</v>
      </c>
      <c r="G175" s="1"/>
      <c r="I175" s="1"/>
    </row>
    <row r="176" spans="1:9" x14ac:dyDescent="0.25">
      <c r="A176" t="s">
        <v>241</v>
      </c>
      <c r="B176" t="s">
        <v>242</v>
      </c>
      <c r="C176" t="s">
        <v>10</v>
      </c>
      <c r="D176" s="4">
        <v>13300</v>
      </c>
      <c r="E176" t="s">
        <v>224</v>
      </c>
      <c r="G176" s="1"/>
      <c r="H176" s="1">
        <v>2200000</v>
      </c>
      <c r="I176" s="1">
        <v>2200000</v>
      </c>
    </row>
    <row r="177" spans="1:9" x14ac:dyDescent="0.25">
      <c r="A177" t="s">
        <v>241</v>
      </c>
      <c r="B177" t="s">
        <v>242</v>
      </c>
      <c r="C177" t="s">
        <v>10</v>
      </c>
      <c r="D177" t="s">
        <v>171</v>
      </c>
      <c r="E177" t="s">
        <v>7</v>
      </c>
      <c r="G177" s="1">
        <v>437296</v>
      </c>
      <c r="H177" s="1">
        <v>520000</v>
      </c>
      <c r="I177" s="1">
        <v>520000</v>
      </c>
    </row>
    <row r="178" spans="1:9" x14ac:dyDescent="0.25">
      <c r="A178" t="s">
        <v>241</v>
      </c>
      <c r="B178" t="s">
        <v>242</v>
      </c>
      <c r="C178" t="s">
        <v>10</v>
      </c>
      <c r="D178" t="s">
        <v>251</v>
      </c>
      <c r="E178" t="s">
        <v>252</v>
      </c>
      <c r="G178" s="1"/>
      <c r="I178" s="1"/>
    </row>
    <row r="179" spans="1:9" x14ac:dyDescent="0.25">
      <c r="A179" t="s">
        <v>241</v>
      </c>
      <c r="B179" t="s">
        <v>242</v>
      </c>
      <c r="C179" t="s">
        <v>10</v>
      </c>
      <c r="D179" t="s">
        <v>253</v>
      </c>
      <c r="E179" t="s">
        <v>254</v>
      </c>
      <c r="G179" s="1"/>
      <c r="I179" s="1"/>
    </row>
    <row r="180" spans="1:9" x14ac:dyDescent="0.25">
      <c r="A180" t="s">
        <v>241</v>
      </c>
      <c r="B180" t="s">
        <v>242</v>
      </c>
      <c r="C180" t="s">
        <v>10</v>
      </c>
      <c r="D180" t="s">
        <v>255</v>
      </c>
      <c r="E180" t="s">
        <v>256</v>
      </c>
      <c r="G180" s="1"/>
      <c r="I180" s="1"/>
    </row>
    <row r="181" spans="1:9" x14ac:dyDescent="0.25">
      <c r="A181" t="s">
        <v>241</v>
      </c>
      <c r="B181" t="s">
        <v>242</v>
      </c>
      <c r="C181" t="s">
        <v>10</v>
      </c>
      <c r="D181" t="s">
        <v>257</v>
      </c>
      <c r="E181" t="s">
        <v>258</v>
      </c>
      <c r="G181" s="1"/>
      <c r="I181" s="1"/>
    </row>
    <row r="182" spans="1:9" x14ac:dyDescent="0.25">
      <c r="A182" t="s">
        <v>241</v>
      </c>
      <c r="B182" t="s">
        <v>242</v>
      </c>
      <c r="C182" t="s">
        <v>10</v>
      </c>
      <c r="D182" t="s">
        <v>174</v>
      </c>
      <c r="E182" t="s">
        <v>33</v>
      </c>
      <c r="G182" s="1"/>
      <c r="H182" s="1">
        <v>1000000</v>
      </c>
      <c r="I182" s="1">
        <v>1000000</v>
      </c>
    </row>
    <row r="183" spans="1:9" x14ac:dyDescent="0.25">
      <c r="A183" s="5">
        <v>300</v>
      </c>
      <c r="B183" s="2" t="s">
        <v>10</v>
      </c>
      <c r="C183" s="2"/>
      <c r="D183" s="2"/>
      <c r="E183" s="2"/>
      <c r="F183" s="2"/>
      <c r="G183" s="3">
        <f t="shared" ref="G183:H183" si="6">SUM(G137:G182)</f>
        <v>6924466</v>
      </c>
      <c r="H183" s="3">
        <f t="shared" si="6"/>
        <v>15422000</v>
      </c>
      <c r="I183" s="3">
        <f t="shared" ref="I183" si="7">SUM(I137:I182)</f>
        <v>15644400</v>
      </c>
    </row>
    <row r="184" spans="1:9" x14ac:dyDescent="0.25">
      <c r="G184" s="1"/>
      <c r="I184" s="1"/>
    </row>
    <row r="185" spans="1:9" x14ac:dyDescent="0.25">
      <c r="G185" s="1"/>
      <c r="I185" s="1"/>
    </row>
    <row r="186" spans="1:9" x14ac:dyDescent="0.25">
      <c r="A186" t="s">
        <v>241</v>
      </c>
      <c r="B186" t="s">
        <v>242</v>
      </c>
      <c r="C186" t="s">
        <v>24</v>
      </c>
      <c r="D186" t="s">
        <v>229</v>
      </c>
      <c r="E186" t="s">
        <v>230</v>
      </c>
      <c r="G186" s="1"/>
      <c r="I186" s="1"/>
    </row>
    <row r="187" spans="1:9" x14ac:dyDescent="0.25">
      <c r="A187" t="s">
        <v>241</v>
      </c>
      <c r="B187" t="s">
        <v>242</v>
      </c>
      <c r="C187" t="s">
        <v>24</v>
      </c>
      <c r="D187" t="s">
        <v>175</v>
      </c>
      <c r="E187" t="s">
        <v>176</v>
      </c>
      <c r="G187" s="1"/>
      <c r="I187" s="1"/>
    </row>
    <row r="188" spans="1:9" x14ac:dyDescent="0.25">
      <c r="A188" t="s">
        <v>241</v>
      </c>
      <c r="B188" t="s">
        <v>242</v>
      </c>
      <c r="C188" t="s">
        <v>24</v>
      </c>
      <c r="D188" t="s">
        <v>233</v>
      </c>
      <c r="E188" t="s">
        <v>259</v>
      </c>
      <c r="G188" s="1">
        <v>-2339850</v>
      </c>
      <c r="H188" s="1">
        <v>-4750000</v>
      </c>
      <c r="I188" s="1">
        <v>-4531000</v>
      </c>
    </row>
    <row r="189" spans="1:9" x14ac:dyDescent="0.25">
      <c r="A189" t="s">
        <v>241</v>
      </c>
      <c r="B189" t="s">
        <v>242</v>
      </c>
      <c r="C189" t="s">
        <v>24</v>
      </c>
      <c r="D189" t="s">
        <v>260</v>
      </c>
      <c r="E189" t="s">
        <v>261</v>
      </c>
      <c r="G189" s="1">
        <v>-231200</v>
      </c>
      <c r="H189" s="1">
        <v>-425000</v>
      </c>
      <c r="I189" s="1">
        <v>-425000</v>
      </c>
    </row>
    <row r="190" spans="1:9" x14ac:dyDescent="0.25">
      <c r="A190" t="s">
        <v>241</v>
      </c>
      <c r="B190" t="s">
        <v>242</v>
      </c>
      <c r="C190" t="s">
        <v>24</v>
      </c>
      <c r="D190" t="s">
        <v>262</v>
      </c>
      <c r="E190" t="s">
        <v>263</v>
      </c>
      <c r="G190" s="1">
        <v>-1003816</v>
      </c>
      <c r="H190" s="1">
        <v>-1025000</v>
      </c>
      <c r="I190" s="1">
        <v>-1005000</v>
      </c>
    </row>
    <row r="191" spans="1:9" x14ac:dyDescent="0.25">
      <c r="A191" t="s">
        <v>241</v>
      </c>
      <c r="B191" t="s">
        <v>242</v>
      </c>
      <c r="C191" t="s">
        <v>24</v>
      </c>
      <c r="D191" t="s">
        <v>264</v>
      </c>
      <c r="E191" t="s">
        <v>265</v>
      </c>
      <c r="G191" s="1">
        <v>-39041</v>
      </c>
      <c r="H191" s="1">
        <v>-60000</v>
      </c>
      <c r="I191" s="1">
        <v>-40000</v>
      </c>
    </row>
    <row r="192" spans="1:9" x14ac:dyDescent="0.25">
      <c r="A192" t="s">
        <v>241</v>
      </c>
      <c r="B192" t="s">
        <v>242</v>
      </c>
      <c r="C192" t="s">
        <v>24</v>
      </c>
      <c r="D192" t="s">
        <v>177</v>
      </c>
      <c r="E192" t="s">
        <v>266</v>
      </c>
      <c r="G192" s="1">
        <v>-600579</v>
      </c>
      <c r="H192" s="1">
        <v>-500000</v>
      </c>
      <c r="I192" s="1">
        <v>-850000</v>
      </c>
    </row>
    <row r="193" spans="1:9" x14ac:dyDescent="0.25">
      <c r="A193" t="s">
        <v>241</v>
      </c>
      <c r="B193" t="s">
        <v>242</v>
      </c>
      <c r="C193" t="s">
        <v>24</v>
      </c>
      <c r="D193" t="s">
        <v>180</v>
      </c>
      <c r="E193" t="s">
        <v>181</v>
      </c>
      <c r="G193" s="1">
        <v>-202321</v>
      </c>
      <c r="H193" s="1">
        <v>-170000</v>
      </c>
      <c r="I193" s="1">
        <v>-250000</v>
      </c>
    </row>
    <row r="194" spans="1:9" x14ac:dyDescent="0.25">
      <c r="A194" t="s">
        <v>241</v>
      </c>
      <c r="B194" t="s">
        <v>242</v>
      </c>
      <c r="C194" t="s">
        <v>24</v>
      </c>
      <c r="D194" t="s">
        <v>182</v>
      </c>
      <c r="E194" t="s">
        <v>183</v>
      </c>
      <c r="G194" s="1">
        <v>-437296</v>
      </c>
      <c r="H194" s="1">
        <v>-520000</v>
      </c>
      <c r="I194" s="1">
        <v>-520000</v>
      </c>
    </row>
    <row r="195" spans="1:9" x14ac:dyDescent="0.25">
      <c r="A195" s="4">
        <v>300</v>
      </c>
      <c r="B195" t="s">
        <v>242</v>
      </c>
      <c r="C195" t="s">
        <v>24</v>
      </c>
      <c r="D195" s="4">
        <v>17400</v>
      </c>
      <c r="E195" t="s">
        <v>51</v>
      </c>
      <c r="G195" s="1">
        <v>-8000</v>
      </c>
      <c r="I195" s="1">
        <v>-8000</v>
      </c>
    </row>
    <row r="196" spans="1:9" x14ac:dyDescent="0.25">
      <c r="A196" t="s">
        <v>241</v>
      </c>
      <c r="B196" t="s">
        <v>242</v>
      </c>
      <c r="C196" t="s">
        <v>24</v>
      </c>
      <c r="D196" t="s">
        <v>186</v>
      </c>
      <c r="E196" t="s">
        <v>187</v>
      </c>
      <c r="G196" s="1">
        <v>-146703</v>
      </c>
      <c r="I196" s="1">
        <v>-225000</v>
      </c>
    </row>
    <row r="197" spans="1:9" x14ac:dyDescent="0.25">
      <c r="A197" s="4">
        <v>300</v>
      </c>
      <c r="B197" t="s">
        <v>242</v>
      </c>
      <c r="C197" t="s">
        <v>93</v>
      </c>
      <c r="D197" s="4">
        <v>18300</v>
      </c>
      <c r="E197" t="s">
        <v>193</v>
      </c>
      <c r="G197" s="1">
        <v>-5340400</v>
      </c>
      <c r="H197" s="22">
        <v>-5530400</v>
      </c>
      <c r="I197" s="22">
        <v>-5340400</v>
      </c>
    </row>
    <row r="198" spans="1:9" x14ac:dyDescent="0.25">
      <c r="A198" t="s">
        <v>241</v>
      </c>
      <c r="B198" t="s">
        <v>242</v>
      </c>
      <c r="C198" t="s">
        <v>24</v>
      </c>
      <c r="D198" s="4">
        <v>18301</v>
      </c>
      <c r="E198" t="s">
        <v>267</v>
      </c>
      <c r="G198" s="1">
        <v>-1450000</v>
      </c>
      <c r="H198" s="1">
        <v>-1450000</v>
      </c>
      <c r="I198" s="1">
        <v>-1450000</v>
      </c>
    </row>
    <row r="199" spans="1:9" x14ac:dyDescent="0.25">
      <c r="A199" t="s">
        <v>241</v>
      </c>
      <c r="B199" t="s">
        <v>242</v>
      </c>
      <c r="C199" t="s">
        <v>24</v>
      </c>
      <c r="D199" t="s">
        <v>195</v>
      </c>
      <c r="E199" t="s">
        <v>239</v>
      </c>
      <c r="G199" s="1"/>
      <c r="I199" s="1"/>
    </row>
    <row r="200" spans="1:9" x14ac:dyDescent="0.25">
      <c r="A200" s="4">
        <v>300</v>
      </c>
      <c r="B200" t="s">
        <v>242</v>
      </c>
      <c r="C200" t="s">
        <v>24</v>
      </c>
      <c r="D200" s="4">
        <v>19400</v>
      </c>
      <c r="E200" t="s">
        <v>268</v>
      </c>
      <c r="G200" s="1"/>
      <c r="I200" s="1"/>
    </row>
    <row r="201" spans="1:9" x14ac:dyDescent="0.25">
      <c r="A201" s="4">
        <v>300</v>
      </c>
      <c r="B201" t="s">
        <v>242</v>
      </c>
      <c r="C201" t="s">
        <v>24</v>
      </c>
      <c r="D201" s="4">
        <v>19400</v>
      </c>
      <c r="E201" t="s">
        <v>269</v>
      </c>
      <c r="G201" s="1"/>
      <c r="I201" s="1"/>
    </row>
    <row r="202" spans="1:9" x14ac:dyDescent="0.25">
      <c r="A202" t="s">
        <v>241</v>
      </c>
      <c r="B202" t="s">
        <v>242</v>
      </c>
      <c r="C202" t="s">
        <v>24</v>
      </c>
      <c r="D202" t="s">
        <v>197</v>
      </c>
      <c r="E202" t="s">
        <v>41</v>
      </c>
      <c r="G202" s="1"/>
      <c r="H202" s="1">
        <v>-1000000</v>
      </c>
      <c r="I202" s="1">
        <v>-1000000</v>
      </c>
    </row>
    <row r="203" spans="1:9" x14ac:dyDescent="0.25">
      <c r="A203" s="11">
        <v>300</v>
      </c>
      <c r="B203" s="2" t="s">
        <v>24</v>
      </c>
      <c r="C203" s="2"/>
      <c r="D203" s="2"/>
      <c r="E203" s="2"/>
      <c r="F203" s="2"/>
      <c r="G203" s="16">
        <f>SUM(G186:G202)</f>
        <v>-11799206</v>
      </c>
      <c r="H203" s="16">
        <f>SUM(H186:H202)</f>
        <v>-15430400</v>
      </c>
      <c r="I203" s="16">
        <f>SUM(I186:I202)</f>
        <v>-15644400</v>
      </c>
    </row>
    <row r="204" spans="1:9" x14ac:dyDescent="0.25">
      <c r="A204" s="46"/>
      <c r="B204" s="46"/>
      <c r="C204" s="46"/>
      <c r="D204" s="46"/>
      <c r="E204" s="46" t="s">
        <v>198</v>
      </c>
      <c r="F204" s="46"/>
      <c r="G204" s="47">
        <f>G183+G203</f>
        <v>-4874740</v>
      </c>
      <c r="H204" s="47">
        <f>H183+H203</f>
        <v>-8400</v>
      </c>
      <c r="I204" s="47">
        <f>I183+I203</f>
        <v>0</v>
      </c>
    </row>
    <row r="205" spans="1:9" x14ac:dyDescent="0.25">
      <c r="G205" s="1"/>
      <c r="I205" s="1"/>
    </row>
    <row r="206" spans="1:9" x14ac:dyDescent="0.25">
      <c r="G206" s="1"/>
      <c r="I206" s="1"/>
    </row>
    <row r="207" spans="1:9" x14ac:dyDescent="0.25">
      <c r="A207" s="5">
        <v>390</v>
      </c>
      <c r="B207" s="2" t="s">
        <v>270</v>
      </c>
      <c r="C207" s="2" t="s">
        <v>10</v>
      </c>
      <c r="D207" s="5">
        <v>15500</v>
      </c>
      <c r="E207" s="2" t="s">
        <v>60</v>
      </c>
      <c r="F207" s="2"/>
      <c r="G207" s="3">
        <v>2696</v>
      </c>
      <c r="H207" s="3">
        <v>20000</v>
      </c>
      <c r="I207" s="3">
        <v>5000</v>
      </c>
    </row>
    <row r="208" spans="1:9" x14ac:dyDescent="0.25">
      <c r="A208" s="5">
        <v>390</v>
      </c>
      <c r="B208" s="2" t="s">
        <v>270</v>
      </c>
      <c r="C208" s="2" t="s">
        <v>24</v>
      </c>
      <c r="D208" s="5">
        <v>17800</v>
      </c>
      <c r="E208" s="2" t="s">
        <v>56</v>
      </c>
      <c r="F208" s="2"/>
      <c r="G208" s="3">
        <v>-2696</v>
      </c>
      <c r="H208" s="3">
        <v>-20000</v>
      </c>
      <c r="I208" s="3">
        <v>-5000</v>
      </c>
    </row>
    <row r="209" spans="1:9" x14ac:dyDescent="0.25">
      <c r="A209" s="48"/>
      <c r="B209" s="46"/>
      <c r="C209" s="46"/>
      <c r="D209" s="48"/>
      <c r="E209" s="46" t="s">
        <v>198</v>
      </c>
      <c r="F209" s="46"/>
      <c r="G209" s="47">
        <f>G207+G208</f>
        <v>0</v>
      </c>
      <c r="H209" s="47">
        <f>H207+H208</f>
        <v>0</v>
      </c>
      <c r="I209" s="47">
        <f>I207+I208</f>
        <v>0</v>
      </c>
    </row>
    <row r="210" spans="1:9" x14ac:dyDescent="0.25">
      <c r="A210" s="4"/>
      <c r="D210" s="4"/>
      <c r="G210" s="1"/>
      <c r="I210" s="1"/>
    </row>
    <row r="211" spans="1:9" x14ac:dyDescent="0.25">
      <c r="G211" s="1"/>
      <c r="I211" s="1"/>
    </row>
    <row r="212" spans="1:9" ht="45" x14ac:dyDescent="0.25">
      <c r="A212" t="s">
        <v>271</v>
      </c>
      <c r="B212" s="38" t="s">
        <v>272</v>
      </c>
      <c r="C212" t="s">
        <v>10</v>
      </c>
      <c r="D212" t="s">
        <v>109</v>
      </c>
      <c r="E212" t="s">
        <v>110</v>
      </c>
      <c r="G212" s="1">
        <v>1251726</v>
      </c>
      <c r="H212" s="1">
        <v>2399000</v>
      </c>
      <c r="I212" s="1">
        <v>2399000</v>
      </c>
    </row>
    <row r="213" spans="1:9" ht="45" x14ac:dyDescent="0.25">
      <c r="A213" t="s">
        <v>271</v>
      </c>
      <c r="B213" s="38" t="s">
        <v>272</v>
      </c>
      <c r="C213" t="s">
        <v>10</v>
      </c>
      <c r="D213" t="s">
        <v>111</v>
      </c>
      <c r="E213" t="s">
        <v>112</v>
      </c>
      <c r="G213" s="1">
        <v>60419</v>
      </c>
      <c r="H213" s="1">
        <v>40000</v>
      </c>
      <c r="I213" s="1">
        <v>50000</v>
      </c>
    </row>
    <row r="214" spans="1:9" ht="45" x14ac:dyDescent="0.25">
      <c r="A214" t="s">
        <v>271</v>
      </c>
      <c r="B214" s="38" t="s">
        <v>272</v>
      </c>
      <c r="C214" t="s">
        <v>10</v>
      </c>
      <c r="D214" t="s">
        <v>201</v>
      </c>
      <c r="E214" t="s">
        <v>202</v>
      </c>
      <c r="G214" s="1">
        <v>335817</v>
      </c>
      <c r="H214" s="1">
        <v>90000</v>
      </c>
      <c r="I214" s="1">
        <v>500000</v>
      </c>
    </row>
    <row r="215" spans="1:9" ht="45" x14ac:dyDescent="0.25">
      <c r="A215" t="s">
        <v>271</v>
      </c>
      <c r="B215" s="38" t="s">
        <v>272</v>
      </c>
      <c r="C215" t="s">
        <v>10</v>
      </c>
      <c r="D215" t="s">
        <v>273</v>
      </c>
      <c r="E215" t="s">
        <v>204</v>
      </c>
      <c r="G215" s="1"/>
      <c r="I215" s="1"/>
    </row>
    <row r="216" spans="1:9" ht="45" x14ac:dyDescent="0.25">
      <c r="A216" s="4">
        <v>400</v>
      </c>
      <c r="B216" s="38" t="s">
        <v>272</v>
      </c>
      <c r="C216" t="s">
        <v>10</v>
      </c>
      <c r="D216" s="4">
        <v>10400</v>
      </c>
      <c r="E216" t="s">
        <v>205</v>
      </c>
      <c r="G216" s="1"/>
      <c r="I216" s="1"/>
    </row>
    <row r="217" spans="1:9" ht="45" x14ac:dyDescent="0.25">
      <c r="A217" t="s">
        <v>271</v>
      </c>
      <c r="B217" s="38" t="s">
        <v>272</v>
      </c>
      <c r="C217" t="s">
        <v>10</v>
      </c>
      <c r="D217" t="s">
        <v>115</v>
      </c>
      <c r="E217" t="s">
        <v>116</v>
      </c>
      <c r="G217" s="1">
        <v>18169</v>
      </c>
      <c r="H217" s="1">
        <v>20000</v>
      </c>
      <c r="I217" s="1">
        <v>20000</v>
      </c>
    </row>
    <row r="218" spans="1:9" ht="45" x14ac:dyDescent="0.25">
      <c r="A218" t="s">
        <v>271</v>
      </c>
      <c r="B218" s="38" t="s">
        <v>272</v>
      </c>
      <c r="C218" t="s">
        <v>10</v>
      </c>
      <c r="D218" t="s">
        <v>119</v>
      </c>
      <c r="E218" t="s">
        <v>120</v>
      </c>
      <c r="G218" s="1">
        <v>339748</v>
      </c>
      <c r="H218" s="1">
        <v>468000</v>
      </c>
      <c r="I218" s="1">
        <v>191000</v>
      </c>
    </row>
    <row r="219" spans="1:9" ht="45" x14ac:dyDescent="0.25">
      <c r="A219" t="s">
        <v>271</v>
      </c>
      <c r="B219" s="38" t="s">
        <v>272</v>
      </c>
      <c r="C219" t="s">
        <v>10</v>
      </c>
      <c r="D219" t="s">
        <v>121</v>
      </c>
      <c r="E219" t="s">
        <v>122</v>
      </c>
      <c r="G219" s="1">
        <v>5845</v>
      </c>
      <c r="H219" s="1">
        <v>8000</v>
      </c>
      <c r="I219" s="1">
        <v>8000</v>
      </c>
    </row>
    <row r="220" spans="1:9" ht="45" x14ac:dyDescent="0.25">
      <c r="A220" t="s">
        <v>271</v>
      </c>
      <c r="B220" s="38" t="s">
        <v>272</v>
      </c>
      <c r="C220" t="s">
        <v>10</v>
      </c>
      <c r="D220" t="s">
        <v>123</v>
      </c>
      <c r="E220" t="s">
        <v>124</v>
      </c>
      <c r="G220" s="1">
        <v>232139</v>
      </c>
      <c r="H220" s="1">
        <v>405000</v>
      </c>
      <c r="I220" s="1">
        <v>405000</v>
      </c>
    </row>
    <row r="221" spans="1:9" ht="45" x14ac:dyDescent="0.25">
      <c r="A221" t="s">
        <v>271</v>
      </c>
      <c r="B221" s="38" t="s">
        <v>272</v>
      </c>
      <c r="C221" t="s">
        <v>10</v>
      </c>
      <c r="D221" t="s">
        <v>125</v>
      </c>
      <c r="E221" t="s">
        <v>126</v>
      </c>
      <c r="G221" s="1">
        <v>12140</v>
      </c>
      <c r="H221" s="1">
        <v>15000</v>
      </c>
      <c r="I221" s="1">
        <v>15000</v>
      </c>
    </row>
    <row r="222" spans="1:9" ht="45" x14ac:dyDescent="0.25">
      <c r="A222" t="s">
        <v>271</v>
      </c>
      <c r="B222" s="38" t="s">
        <v>272</v>
      </c>
      <c r="C222" t="s">
        <v>10</v>
      </c>
      <c r="D222" t="s">
        <v>127</v>
      </c>
      <c r="E222" t="s">
        <v>128</v>
      </c>
      <c r="G222" s="1">
        <v>85142</v>
      </c>
      <c r="H222" s="1">
        <v>280000</v>
      </c>
      <c r="I222" s="1">
        <v>280000</v>
      </c>
    </row>
    <row r="223" spans="1:9" ht="45" x14ac:dyDescent="0.25">
      <c r="A223" t="s">
        <v>271</v>
      </c>
      <c r="B223" s="38" t="s">
        <v>272</v>
      </c>
      <c r="C223" t="s">
        <v>10</v>
      </c>
      <c r="D223" t="s">
        <v>129</v>
      </c>
      <c r="E223" t="s">
        <v>130</v>
      </c>
      <c r="G223" s="1">
        <v>5146</v>
      </c>
      <c r="H223" s="1">
        <v>8000</v>
      </c>
      <c r="I223" s="1">
        <v>8000</v>
      </c>
    </row>
    <row r="224" spans="1:9" ht="45" x14ac:dyDescent="0.25">
      <c r="A224" t="s">
        <v>271</v>
      </c>
      <c r="B224" s="38" t="s">
        <v>272</v>
      </c>
      <c r="C224" t="s">
        <v>10</v>
      </c>
      <c r="D224" t="s">
        <v>131</v>
      </c>
      <c r="E224" t="s">
        <v>132</v>
      </c>
      <c r="G224" s="1">
        <v>0</v>
      </c>
      <c r="H224" s="1">
        <v>2500</v>
      </c>
      <c r="I224" s="1">
        <v>2500</v>
      </c>
    </row>
    <row r="225" spans="1:9" ht="45" x14ac:dyDescent="0.25">
      <c r="A225" t="s">
        <v>271</v>
      </c>
      <c r="B225" s="38" t="s">
        <v>272</v>
      </c>
      <c r="C225" t="s">
        <v>10</v>
      </c>
      <c r="D225" t="s">
        <v>133</v>
      </c>
      <c r="E225" t="s">
        <v>134</v>
      </c>
      <c r="G225" s="1">
        <v>34344</v>
      </c>
      <c r="H225" s="1">
        <v>80000</v>
      </c>
      <c r="I225" s="1">
        <v>80000</v>
      </c>
    </row>
    <row r="226" spans="1:9" ht="45" x14ac:dyDescent="0.25">
      <c r="A226" t="s">
        <v>271</v>
      </c>
      <c r="B226" s="38" t="s">
        <v>272</v>
      </c>
      <c r="C226" t="s">
        <v>10</v>
      </c>
      <c r="D226" t="s">
        <v>135</v>
      </c>
      <c r="E226" t="s">
        <v>136</v>
      </c>
      <c r="G226" s="1">
        <v>5290</v>
      </c>
      <c r="H226" s="1">
        <v>2500</v>
      </c>
      <c r="I226" s="1">
        <v>7000</v>
      </c>
    </row>
    <row r="227" spans="1:9" ht="45" x14ac:dyDescent="0.25">
      <c r="A227" s="4">
        <v>400</v>
      </c>
      <c r="B227" s="38" t="s">
        <v>272</v>
      </c>
      <c r="C227" t="s">
        <v>10</v>
      </c>
      <c r="D227" s="4">
        <v>11210</v>
      </c>
      <c r="E227" t="s">
        <v>209</v>
      </c>
      <c r="G227" s="1">
        <v>0</v>
      </c>
      <c r="I227" s="1"/>
    </row>
    <row r="228" spans="1:9" ht="45" x14ac:dyDescent="0.25">
      <c r="A228" t="s">
        <v>271</v>
      </c>
      <c r="B228" s="38" t="s">
        <v>272</v>
      </c>
      <c r="C228" t="s">
        <v>10</v>
      </c>
      <c r="D228" t="s">
        <v>140</v>
      </c>
      <c r="E228" t="s">
        <v>141</v>
      </c>
      <c r="G228" s="1">
        <v>33430</v>
      </c>
      <c r="H228" s="1">
        <v>70000</v>
      </c>
      <c r="I228" s="1">
        <v>70000</v>
      </c>
    </row>
    <row r="229" spans="1:9" ht="45" x14ac:dyDescent="0.25">
      <c r="A229" s="4">
        <v>400</v>
      </c>
      <c r="B229" s="38" t="s">
        <v>272</v>
      </c>
      <c r="C229" t="s">
        <v>10</v>
      </c>
      <c r="D229" s="4">
        <v>11310</v>
      </c>
      <c r="E229" t="s">
        <v>142</v>
      </c>
      <c r="G229" s="1">
        <v>947</v>
      </c>
      <c r="H229" s="1">
        <v>12000</v>
      </c>
      <c r="I229" s="1">
        <v>12000</v>
      </c>
    </row>
    <row r="230" spans="1:9" ht="45" x14ac:dyDescent="0.25">
      <c r="A230" t="s">
        <v>271</v>
      </c>
      <c r="B230" s="38" t="s">
        <v>272</v>
      </c>
      <c r="C230" t="s">
        <v>10</v>
      </c>
      <c r="D230" t="s">
        <v>143</v>
      </c>
      <c r="E230" t="s">
        <v>144</v>
      </c>
      <c r="G230" s="1"/>
      <c r="I230" s="1"/>
    </row>
    <row r="231" spans="1:9" ht="45" x14ac:dyDescent="0.25">
      <c r="A231" t="s">
        <v>271</v>
      </c>
      <c r="B231" s="38" t="s">
        <v>272</v>
      </c>
      <c r="C231" t="s">
        <v>10</v>
      </c>
      <c r="D231" t="s">
        <v>145</v>
      </c>
      <c r="E231" t="s">
        <v>274</v>
      </c>
      <c r="G231" s="1">
        <v>6023</v>
      </c>
      <c r="H231" s="1">
        <v>95000</v>
      </c>
      <c r="I231" s="1">
        <v>95000</v>
      </c>
    </row>
    <row r="232" spans="1:9" ht="45" x14ac:dyDescent="0.25">
      <c r="A232" s="4">
        <v>400</v>
      </c>
      <c r="B232" s="38" t="s">
        <v>272</v>
      </c>
      <c r="C232" t="s">
        <v>10</v>
      </c>
      <c r="D232" s="4">
        <v>11501</v>
      </c>
      <c r="E232" t="s">
        <v>275</v>
      </c>
      <c r="G232" s="1"/>
      <c r="I232" s="1"/>
    </row>
    <row r="233" spans="1:9" ht="45" x14ac:dyDescent="0.25">
      <c r="A233" t="s">
        <v>271</v>
      </c>
      <c r="B233" s="38" t="s">
        <v>272</v>
      </c>
      <c r="C233" t="s">
        <v>10</v>
      </c>
      <c r="D233" t="s">
        <v>276</v>
      </c>
      <c r="E233" t="s">
        <v>277</v>
      </c>
      <c r="G233" s="1"/>
      <c r="I233" s="1"/>
    </row>
    <row r="234" spans="1:9" ht="45" x14ac:dyDescent="0.25">
      <c r="A234" t="s">
        <v>271</v>
      </c>
      <c r="B234" s="38" t="s">
        <v>272</v>
      </c>
      <c r="C234" t="s">
        <v>10</v>
      </c>
      <c r="D234" t="s">
        <v>147</v>
      </c>
      <c r="E234" t="s">
        <v>148</v>
      </c>
      <c r="G234" s="1">
        <v>4726</v>
      </c>
      <c r="H234" s="1">
        <v>6000</v>
      </c>
      <c r="I234" s="1">
        <v>6000</v>
      </c>
    </row>
    <row r="235" spans="1:9" ht="45" x14ac:dyDescent="0.25">
      <c r="A235" s="4">
        <v>400</v>
      </c>
      <c r="B235" s="38" t="s">
        <v>272</v>
      </c>
      <c r="C235" t="s">
        <v>10</v>
      </c>
      <c r="D235" s="4">
        <v>11650</v>
      </c>
      <c r="E235" t="s">
        <v>244</v>
      </c>
      <c r="G235" s="1"/>
      <c r="I235" s="1"/>
    </row>
    <row r="236" spans="1:9" ht="45" x14ac:dyDescent="0.25">
      <c r="A236" t="s">
        <v>271</v>
      </c>
      <c r="B236" s="38" t="s">
        <v>272</v>
      </c>
      <c r="C236" t="s">
        <v>10</v>
      </c>
      <c r="D236" t="s">
        <v>150</v>
      </c>
      <c r="E236" t="s">
        <v>151</v>
      </c>
      <c r="G236" s="1">
        <v>5802</v>
      </c>
      <c r="H236" s="1">
        <v>30000</v>
      </c>
      <c r="I236" s="1">
        <v>30000</v>
      </c>
    </row>
    <row r="237" spans="1:9" ht="45" x14ac:dyDescent="0.25">
      <c r="A237" t="s">
        <v>271</v>
      </c>
      <c r="B237" s="38" t="s">
        <v>272</v>
      </c>
      <c r="C237" t="s">
        <v>10</v>
      </c>
      <c r="D237" t="s">
        <v>152</v>
      </c>
      <c r="E237" t="s">
        <v>153</v>
      </c>
      <c r="G237" s="1">
        <v>-5845</v>
      </c>
      <c r="I237" s="1"/>
    </row>
    <row r="238" spans="1:9" ht="45" x14ac:dyDescent="0.25">
      <c r="A238" s="4">
        <v>400</v>
      </c>
      <c r="B238" s="38" t="s">
        <v>272</v>
      </c>
      <c r="C238" t="s">
        <v>10</v>
      </c>
      <c r="D238" s="4">
        <v>11900</v>
      </c>
      <c r="E238" t="s">
        <v>215</v>
      </c>
      <c r="G238" s="1"/>
      <c r="I238" s="1"/>
    </row>
    <row r="239" spans="1:9" ht="45" x14ac:dyDescent="0.25">
      <c r="A239" t="s">
        <v>271</v>
      </c>
      <c r="B239" s="38" t="s">
        <v>272</v>
      </c>
      <c r="C239" t="s">
        <v>10</v>
      </c>
      <c r="D239" t="s">
        <v>154</v>
      </c>
      <c r="E239" t="s">
        <v>155</v>
      </c>
      <c r="G239" s="1"/>
      <c r="I239" s="1"/>
    </row>
    <row r="240" spans="1:9" ht="45" x14ac:dyDescent="0.25">
      <c r="A240" t="s">
        <v>271</v>
      </c>
      <c r="B240" s="38" t="s">
        <v>272</v>
      </c>
      <c r="C240" t="s">
        <v>10</v>
      </c>
      <c r="D240" t="s">
        <v>156</v>
      </c>
      <c r="E240" t="s">
        <v>157</v>
      </c>
      <c r="G240" s="1"/>
      <c r="I240" s="1"/>
    </row>
    <row r="241" spans="1:9" ht="45" x14ac:dyDescent="0.25">
      <c r="A241" t="s">
        <v>271</v>
      </c>
      <c r="B241" s="38" t="s">
        <v>272</v>
      </c>
      <c r="C241" t="s">
        <v>10</v>
      </c>
      <c r="D241" t="s">
        <v>158</v>
      </c>
      <c r="E241" t="s">
        <v>159</v>
      </c>
      <c r="G241" s="1"/>
      <c r="H241" s="1">
        <v>53700</v>
      </c>
      <c r="I241" s="1">
        <v>53700</v>
      </c>
    </row>
    <row r="242" spans="1:9" ht="45" x14ac:dyDescent="0.25">
      <c r="A242" t="s">
        <v>271</v>
      </c>
      <c r="B242" s="38" t="s">
        <v>272</v>
      </c>
      <c r="C242" t="s">
        <v>10</v>
      </c>
      <c r="D242" t="s">
        <v>278</v>
      </c>
      <c r="E242" t="s">
        <v>6</v>
      </c>
      <c r="G242" s="1"/>
      <c r="I242" s="1"/>
    </row>
    <row r="243" spans="1:9" ht="45" x14ac:dyDescent="0.25">
      <c r="A243" t="s">
        <v>271</v>
      </c>
      <c r="B243" s="38" t="s">
        <v>272</v>
      </c>
      <c r="C243" t="s">
        <v>10</v>
      </c>
      <c r="D243" t="s">
        <v>279</v>
      </c>
      <c r="E243" t="s">
        <v>280</v>
      </c>
      <c r="G243" s="1">
        <v>150000</v>
      </c>
      <c r="H243" s="1">
        <v>150000</v>
      </c>
      <c r="I243" s="1">
        <v>150000</v>
      </c>
    </row>
    <row r="244" spans="1:9" ht="45" x14ac:dyDescent="0.25">
      <c r="A244" t="s">
        <v>271</v>
      </c>
      <c r="B244" s="38" t="s">
        <v>272</v>
      </c>
      <c r="C244" t="s">
        <v>10</v>
      </c>
      <c r="D244" t="s">
        <v>171</v>
      </c>
      <c r="E244" t="s">
        <v>7</v>
      </c>
      <c r="G244" s="1">
        <v>33019</v>
      </c>
      <c r="H244" s="1">
        <v>95000</v>
      </c>
      <c r="I244" s="1">
        <v>95000</v>
      </c>
    </row>
    <row r="245" spans="1:9" ht="45" x14ac:dyDescent="0.25">
      <c r="A245" t="s">
        <v>271</v>
      </c>
      <c r="B245" s="38" t="s">
        <v>272</v>
      </c>
      <c r="C245" t="s">
        <v>10</v>
      </c>
      <c r="D245" t="s">
        <v>225</v>
      </c>
      <c r="E245" t="s">
        <v>226</v>
      </c>
      <c r="G245" s="1"/>
      <c r="I245" s="1"/>
    </row>
    <row r="246" spans="1:9" ht="45" x14ac:dyDescent="0.25">
      <c r="A246" s="4">
        <v>400</v>
      </c>
      <c r="B246" s="38" t="s">
        <v>272</v>
      </c>
      <c r="C246" t="s">
        <v>10</v>
      </c>
      <c r="D246" s="4">
        <v>15500</v>
      </c>
      <c r="E246" t="s">
        <v>60</v>
      </c>
      <c r="G246" s="1"/>
      <c r="I246" s="45"/>
    </row>
    <row r="247" spans="1:9" x14ac:dyDescent="0.25">
      <c r="A247" s="5">
        <v>400</v>
      </c>
      <c r="B247" s="2" t="s">
        <v>92</v>
      </c>
      <c r="C247" s="2"/>
      <c r="D247" s="2"/>
      <c r="E247" s="2"/>
      <c r="F247" s="2"/>
      <c r="G247" s="3">
        <f t="shared" ref="G247:H247" si="8">SUM(G212:G246)</f>
        <v>2614027</v>
      </c>
      <c r="H247" s="3">
        <f t="shared" si="8"/>
        <v>4329700</v>
      </c>
      <c r="I247" s="3">
        <f t="shared" ref="I247" si="9">SUM(I212:I246)</f>
        <v>4477200</v>
      </c>
    </row>
    <row r="248" spans="1:9" x14ac:dyDescent="0.25">
      <c r="G248" s="1"/>
      <c r="I248" s="1"/>
    </row>
    <row r="249" spans="1:9" x14ac:dyDescent="0.25">
      <c r="G249" s="1"/>
      <c r="I249" s="1"/>
    </row>
    <row r="250" spans="1:9" ht="45" x14ac:dyDescent="0.25">
      <c r="A250" t="s">
        <v>271</v>
      </c>
      <c r="B250" s="38" t="s">
        <v>272</v>
      </c>
      <c r="C250" t="s">
        <v>24</v>
      </c>
      <c r="D250" t="s">
        <v>281</v>
      </c>
      <c r="E250" t="s">
        <v>61</v>
      </c>
      <c r="G250" s="1">
        <v>-63740</v>
      </c>
      <c r="H250" s="1">
        <v>-125000</v>
      </c>
      <c r="I250" s="1">
        <v>-125000</v>
      </c>
    </row>
    <row r="251" spans="1:9" ht="45" x14ac:dyDescent="0.25">
      <c r="A251" s="4">
        <v>400</v>
      </c>
      <c r="B251" s="38" t="s">
        <v>272</v>
      </c>
      <c r="C251" t="s">
        <v>24</v>
      </c>
      <c r="D251" s="4">
        <v>16200</v>
      </c>
      <c r="E251" t="s">
        <v>176</v>
      </c>
      <c r="G251" s="1"/>
      <c r="I251" s="1"/>
    </row>
    <row r="252" spans="1:9" ht="45" x14ac:dyDescent="0.25">
      <c r="A252" t="s">
        <v>271</v>
      </c>
      <c r="B252" s="38" t="s">
        <v>272</v>
      </c>
      <c r="C252" t="s">
        <v>24</v>
      </c>
      <c r="D252" t="s">
        <v>180</v>
      </c>
      <c r="E252" t="s">
        <v>181</v>
      </c>
      <c r="G252" s="1">
        <v>-323179</v>
      </c>
      <c r="I252" s="1">
        <v>-350000</v>
      </c>
    </row>
    <row r="253" spans="1:9" ht="45" x14ac:dyDescent="0.25">
      <c r="A253" t="s">
        <v>271</v>
      </c>
      <c r="B253" s="38" t="s">
        <v>272</v>
      </c>
      <c r="C253" t="s">
        <v>24</v>
      </c>
      <c r="D253" t="s">
        <v>182</v>
      </c>
      <c r="E253" t="s">
        <v>183</v>
      </c>
      <c r="G253" s="1">
        <v>-33019</v>
      </c>
      <c r="H253" s="1">
        <v>-95000</v>
      </c>
      <c r="I253" s="1">
        <v>-95000</v>
      </c>
    </row>
    <row r="254" spans="1:9" ht="45" x14ac:dyDescent="0.25">
      <c r="A254" s="4">
        <v>400</v>
      </c>
      <c r="B254" s="38" t="s">
        <v>272</v>
      </c>
      <c r="C254" t="s">
        <v>24</v>
      </c>
      <c r="D254" s="4">
        <v>17500</v>
      </c>
      <c r="E254" t="s">
        <v>282</v>
      </c>
      <c r="G254" s="1"/>
      <c r="I254" s="1"/>
    </row>
    <row r="255" spans="1:9" ht="45" x14ac:dyDescent="0.25">
      <c r="A255" t="s">
        <v>271</v>
      </c>
      <c r="B255" s="38" t="s">
        <v>272</v>
      </c>
      <c r="C255" t="s">
        <v>24</v>
      </c>
      <c r="D255" t="s">
        <v>186</v>
      </c>
      <c r="E255" t="s">
        <v>187</v>
      </c>
      <c r="G255" s="1">
        <v>-1120</v>
      </c>
      <c r="I255" s="1"/>
    </row>
    <row r="256" spans="1:9" ht="45" x14ac:dyDescent="0.25">
      <c r="A256" t="s">
        <v>271</v>
      </c>
      <c r="B256" s="38" t="s">
        <v>272</v>
      </c>
      <c r="C256" t="s">
        <v>24</v>
      </c>
      <c r="D256" t="s">
        <v>188</v>
      </c>
      <c r="E256" t="s">
        <v>56</v>
      </c>
      <c r="G256" s="1"/>
      <c r="I256" s="1"/>
    </row>
    <row r="257" spans="1:9" ht="45" x14ac:dyDescent="0.25">
      <c r="A257" t="s">
        <v>271</v>
      </c>
      <c r="B257" s="38" t="s">
        <v>272</v>
      </c>
      <c r="C257" t="s">
        <v>24</v>
      </c>
      <c r="D257" t="s">
        <v>191</v>
      </c>
      <c r="E257" t="s">
        <v>63</v>
      </c>
      <c r="G257" s="1">
        <v>-1935000</v>
      </c>
      <c r="H257" s="1">
        <v>-3841700</v>
      </c>
      <c r="I257" s="1">
        <v>-3870000</v>
      </c>
    </row>
    <row r="258" spans="1:9" ht="45" x14ac:dyDescent="0.25">
      <c r="A258" t="s">
        <v>271</v>
      </c>
      <c r="B258" s="38" t="s">
        <v>272</v>
      </c>
      <c r="C258" t="s">
        <v>24</v>
      </c>
      <c r="D258" t="s">
        <v>283</v>
      </c>
      <c r="E258" t="s">
        <v>19</v>
      </c>
      <c r="G258" s="1">
        <v>-4960</v>
      </c>
      <c r="H258" s="1">
        <v>-10000</v>
      </c>
      <c r="I258" s="1">
        <v>-10000</v>
      </c>
    </row>
    <row r="259" spans="1:9" ht="45" x14ac:dyDescent="0.25">
      <c r="A259" t="s">
        <v>271</v>
      </c>
      <c r="B259" s="38" t="s">
        <v>272</v>
      </c>
      <c r="C259" t="s">
        <v>24</v>
      </c>
      <c r="D259" s="4">
        <v>19400</v>
      </c>
      <c r="E259" t="s">
        <v>284</v>
      </c>
      <c r="G259" s="1"/>
      <c r="I259" s="1"/>
    </row>
    <row r="260" spans="1:9" ht="45" x14ac:dyDescent="0.25">
      <c r="A260" s="4">
        <v>400</v>
      </c>
      <c r="B260" s="38" t="s">
        <v>272</v>
      </c>
      <c r="C260" t="s">
        <v>24</v>
      </c>
      <c r="D260" s="4">
        <v>19500</v>
      </c>
      <c r="E260" t="s">
        <v>22</v>
      </c>
      <c r="G260" s="1"/>
      <c r="H260" s="1">
        <v>-258000</v>
      </c>
      <c r="I260" s="1">
        <v>-27200</v>
      </c>
    </row>
    <row r="261" spans="1:9" x14ac:dyDescent="0.25">
      <c r="A261" s="5">
        <v>400</v>
      </c>
      <c r="B261" s="2" t="s">
        <v>93</v>
      </c>
      <c r="C261" s="2"/>
      <c r="D261" s="2"/>
      <c r="E261" s="2"/>
      <c r="F261" s="2"/>
      <c r="G261" s="3">
        <f t="shared" ref="G261" si="10">SUM(G250:G260)</f>
        <v>-2361018</v>
      </c>
      <c r="H261" s="3">
        <f>SUM(H250:H260)</f>
        <v>-4329700</v>
      </c>
      <c r="I261" s="3">
        <f>SUM(I250:I260)</f>
        <v>-4477200</v>
      </c>
    </row>
    <row r="262" spans="1:9" x14ac:dyDescent="0.25">
      <c r="A262" s="48"/>
      <c r="B262" s="46"/>
      <c r="C262" s="46"/>
      <c r="D262" s="46"/>
      <c r="E262" s="46" t="s">
        <v>198</v>
      </c>
      <c r="F262" s="46"/>
      <c r="G262" s="47">
        <f>G247+G261</f>
        <v>253009</v>
      </c>
      <c r="H262" s="47">
        <f>H247+H261</f>
        <v>0</v>
      </c>
      <c r="I262" s="47">
        <f>I247+I261</f>
        <v>0</v>
      </c>
    </row>
    <row r="263" spans="1:9" x14ac:dyDescent="0.25">
      <c r="A263" s="4"/>
      <c r="G263" s="1"/>
      <c r="I263" s="1"/>
    </row>
    <row r="264" spans="1:9" x14ac:dyDescent="0.25">
      <c r="A264" s="4">
        <v>401</v>
      </c>
      <c r="B264" s="38" t="s">
        <v>285</v>
      </c>
      <c r="C264" t="s">
        <v>10</v>
      </c>
      <c r="D264" s="4">
        <v>10100</v>
      </c>
      <c r="E264" t="s">
        <v>110</v>
      </c>
      <c r="G264" s="1">
        <v>39540</v>
      </c>
      <c r="H264" s="1">
        <v>75000</v>
      </c>
      <c r="I264" s="1">
        <v>90000</v>
      </c>
    </row>
    <row r="265" spans="1:9" x14ac:dyDescent="0.25">
      <c r="A265" s="4">
        <v>401</v>
      </c>
      <c r="B265" s="38" t="s">
        <v>285</v>
      </c>
      <c r="C265" t="s">
        <v>10</v>
      </c>
      <c r="D265" s="4">
        <v>10900</v>
      </c>
      <c r="E265" t="s">
        <v>120</v>
      </c>
      <c r="G265" s="1">
        <v>8278</v>
      </c>
      <c r="H265" s="1">
        <v>15000</v>
      </c>
      <c r="I265" s="1">
        <v>6100</v>
      </c>
    </row>
    <row r="266" spans="1:9" x14ac:dyDescent="0.25">
      <c r="A266" s="4">
        <v>401</v>
      </c>
      <c r="B266" s="38" t="s">
        <v>285</v>
      </c>
      <c r="C266" t="s">
        <v>10</v>
      </c>
      <c r="D266" s="4">
        <v>10990</v>
      </c>
      <c r="E266" t="s">
        <v>124</v>
      </c>
      <c r="G266" s="1">
        <v>6742</v>
      </c>
      <c r="H266" s="1">
        <v>13000</v>
      </c>
      <c r="I266" s="1">
        <v>13000</v>
      </c>
    </row>
    <row r="267" spans="1:9" x14ac:dyDescent="0.25">
      <c r="A267" s="4">
        <v>401</v>
      </c>
      <c r="B267" s="38" t="s">
        <v>285</v>
      </c>
      <c r="C267" t="s">
        <v>10</v>
      </c>
      <c r="D267" s="4">
        <v>11100</v>
      </c>
      <c r="E267" t="s">
        <v>286</v>
      </c>
      <c r="G267" s="1">
        <v>0</v>
      </c>
      <c r="H267" s="1">
        <v>5000</v>
      </c>
      <c r="I267" s="1">
        <v>5000</v>
      </c>
    </row>
    <row r="268" spans="1:9" x14ac:dyDescent="0.25">
      <c r="A268" s="4">
        <v>401</v>
      </c>
      <c r="B268" s="38" t="s">
        <v>285</v>
      </c>
      <c r="C268" t="s">
        <v>10</v>
      </c>
      <c r="D268" s="4">
        <v>11200</v>
      </c>
      <c r="E268" t="s">
        <v>130</v>
      </c>
      <c r="G268" s="1">
        <v>0</v>
      </c>
      <c r="H268" s="1">
        <v>5000</v>
      </c>
      <c r="I268" s="1">
        <v>5000</v>
      </c>
    </row>
    <row r="269" spans="1:9" x14ac:dyDescent="0.25">
      <c r="A269" s="5">
        <v>401</v>
      </c>
      <c r="B269" s="39" t="s">
        <v>10</v>
      </c>
      <c r="C269" s="2"/>
      <c r="D269" s="2"/>
      <c r="E269" s="2"/>
      <c r="F269" s="2"/>
      <c r="G269" s="3">
        <f>SUM(G264:G268)</f>
        <v>54560</v>
      </c>
      <c r="H269" s="3">
        <f>SUM(H264:H268)</f>
        <v>113000</v>
      </c>
      <c r="I269" s="3">
        <f>SUM(I264:I268)</f>
        <v>119100</v>
      </c>
    </row>
    <row r="270" spans="1:9" x14ac:dyDescent="0.25">
      <c r="A270" s="4"/>
      <c r="G270" s="1"/>
      <c r="I270" s="1"/>
    </row>
    <row r="271" spans="1:9" x14ac:dyDescent="0.25">
      <c r="A271" s="4"/>
      <c r="G271" s="1"/>
      <c r="I271" s="1"/>
    </row>
    <row r="272" spans="1:9" x14ac:dyDescent="0.25">
      <c r="A272" s="4">
        <v>401</v>
      </c>
      <c r="B272" t="s">
        <v>285</v>
      </c>
      <c r="C272" t="s">
        <v>24</v>
      </c>
      <c r="D272" s="4">
        <v>18050</v>
      </c>
      <c r="E272" t="s">
        <v>63</v>
      </c>
      <c r="G272" s="1">
        <v>0</v>
      </c>
      <c r="H272" s="1">
        <v>-113000</v>
      </c>
      <c r="I272" s="1">
        <v>-119100</v>
      </c>
    </row>
    <row r="273" spans="1:9" x14ac:dyDescent="0.25">
      <c r="A273" s="5">
        <v>401</v>
      </c>
      <c r="B273" s="2" t="s">
        <v>24</v>
      </c>
      <c r="C273" s="2"/>
      <c r="D273" s="2"/>
      <c r="E273" s="2"/>
      <c r="F273" s="2"/>
      <c r="G273" s="3">
        <f>SUM(G272)</f>
        <v>0</v>
      </c>
      <c r="H273" s="3">
        <f>SUM(H271:H272)</f>
        <v>-113000</v>
      </c>
      <c r="I273" s="3">
        <f>SUM(I271:I272)</f>
        <v>-119100</v>
      </c>
    </row>
    <row r="274" spans="1:9" x14ac:dyDescent="0.25">
      <c r="A274" s="48"/>
      <c r="B274" s="46"/>
      <c r="C274" s="46"/>
      <c r="D274" s="46"/>
      <c r="E274" s="46" t="s">
        <v>198</v>
      </c>
      <c r="F274" s="46"/>
      <c r="G274" s="47">
        <f>G269+G273</f>
        <v>54560</v>
      </c>
      <c r="H274" s="47">
        <f>H269+H273</f>
        <v>0</v>
      </c>
      <c r="I274" s="47">
        <f>I269+I273</f>
        <v>0</v>
      </c>
    </row>
    <row r="275" spans="1:9" x14ac:dyDescent="0.25">
      <c r="A275" s="4"/>
      <c r="G275" s="1"/>
      <c r="I275" s="1"/>
    </row>
    <row r="276" spans="1:9" x14ac:dyDescent="0.25">
      <c r="A276" t="s">
        <v>287</v>
      </c>
      <c r="B276" t="s">
        <v>288</v>
      </c>
      <c r="C276" t="s">
        <v>10</v>
      </c>
      <c r="D276" t="s">
        <v>109</v>
      </c>
      <c r="E276" t="s">
        <v>110</v>
      </c>
      <c r="G276" s="1">
        <v>1057147</v>
      </c>
      <c r="H276" s="1">
        <v>2023000</v>
      </c>
      <c r="I276" s="1">
        <v>2023000</v>
      </c>
    </row>
    <row r="277" spans="1:9" x14ac:dyDescent="0.25">
      <c r="A277" t="s">
        <v>287</v>
      </c>
      <c r="B277" t="s">
        <v>288</v>
      </c>
      <c r="C277" t="s">
        <v>10</v>
      </c>
      <c r="D277" t="s">
        <v>111</v>
      </c>
      <c r="E277" t="s">
        <v>112</v>
      </c>
      <c r="G277" s="1">
        <v>22064</v>
      </c>
      <c r="H277" s="1">
        <v>11000</v>
      </c>
      <c r="I277" s="1">
        <v>50000</v>
      </c>
    </row>
    <row r="278" spans="1:9" x14ac:dyDescent="0.25">
      <c r="A278" s="4">
        <v>403</v>
      </c>
      <c r="B278" t="s">
        <v>288</v>
      </c>
      <c r="C278" t="s">
        <v>10</v>
      </c>
      <c r="D278" s="4">
        <v>10200</v>
      </c>
      <c r="E278" t="s">
        <v>202</v>
      </c>
      <c r="G278" s="1">
        <v>188326</v>
      </c>
      <c r="I278" s="1">
        <v>250000</v>
      </c>
    </row>
    <row r="279" spans="1:9" x14ac:dyDescent="0.25">
      <c r="A279" t="s">
        <v>287</v>
      </c>
      <c r="B279" t="s">
        <v>288</v>
      </c>
      <c r="C279" t="s">
        <v>10</v>
      </c>
      <c r="D279" t="s">
        <v>115</v>
      </c>
      <c r="E279" t="s">
        <v>116</v>
      </c>
      <c r="G279" s="1">
        <v>10837</v>
      </c>
      <c r="H279" s="1">
        <v>15000</v>
      </c>
      <c r="I279" s="1">
        <v>15000</v>
      </c>
    </row>
    <row r="280" spans="1:9" x14ac:dyDescent="0.25">
      <c r="A280" t="s">
        <v>287</v>
      </c>
      <c r="B280" t="s">
        <v>288</v>
      </c>
      <c r="C280" t="s">
        <v>10</v>
      </c>
      <c r="D280" t="s">
        <v>119</v>
      </c>
      <c r="E280" t="s">
        <v>120</v>
      </c>
      <c r="G280" s="1">
        <v>259387</v>
      </c>
      <c r="H280" s="1">
        <v>395000</v>
      </c>
      <c r="I280" s="1">
        <v>161000</v>
      </c>
    </row>
    <row r="281" spans="1:9" x14ac:dyDescent="0.25">
      <c r="A281" t="s">
        <v>287</v>
      </c>
      <c r="B281" t="s">
        <v>288</v>
      </c>
      <c r="C281" t="s">
        <v>10</v>
      </c>
      <c r="D281" t="s">
        <v>121</v>
      </c>
      <c r="E281" t="s">
        <v>122</v>
      </c>
      <c r="G281" s="1">
        <v>4256</v>
      </c>
      <c r="H281" s="1">
        <v>7000</v>
      </c>
      <c r="I281" s="1">
        <v>7000</v>
      </c>
    </row>
    <row r="282" spans="1:9" x14ac:dyDescent="0.25">
      <c r="A282" t="s">
        <v>287</v>
      </c>
      <c r="B282" t="s">
        <v>288</v>
      </c>
      <c r="C282" t="s">
        <v>10</v>
      </c>
      <c r="D282" t="s">
        <v>123</v>
      </c>
      <c r="E282" t="s">
        <v>124</v>
      </c>
      <c r="G282" s="1">
        <v>184850</v>
      </c>
      <c r="H282" s="1">
        <v>341000</v>
      </c>
      <c r="I282" s="1">
        <v>341000</v>
      </c>
    </row>
    <row r="283" spans="1:9" x14ac:dyDescent="0.25">
      <c r="A283" t="s">
        <v>287</v>
      </c>
      <c r="B283" t="s">
        <v>288</v>
      </c>
      <c r="C283" t="s">
        <v>10</v>
      </c>
      <c r="D283" t="s">
        <v>127</v>
      </c>
      <c r="E283" t="s">
        <v>128</v>
      </c>
      <c r="G283" s="1">
        <v>0</v>
      </c>
      <c r="H283" s="1">
        <v>3000</v>
      </c>
      <c r="I283" s="1">
        <v>3000</v>
      </c>
    </row>
    <row r="284" spans="1:9" x14ac:dyDescent="0.25">
      <c r="A284" t="s">
        <v>287</v>
      </c>
      <c r="B284" t="s">
        <v>288</v>
      </c>
      <c r="C284" t="s">
        <v>10</v>
      </c>
      <c r="D284" t="s">
        <v>129</v>
      </c>
      <c r="E284" t="s">
        <v>130</v>
      </c>
      <c r="G284" s="1"/>
      <c r="I284" s="1"/>
    </row>
    <row r="285" spans="1:9" x14ac:dyDescent="0.25">
      <c r="A285" t="s">
        <v>287</v>
      </c>
      <c r="B285" t="s">
        <v>288</v>
      </c>
      <c r="C285" t="s">
        <v>10</v>
      </c>
      <c r="D285" t="s">
        <v>131</v>
      </c>
      <c r="E285" t="s">
        <v>132</v>
      </c>
      <c r="G285" s="1"/>
      <c r="I285" s="1"/>
    </row>
    <row r="286" spans="1:9" x14ac:dyDescent="0.25">
      <c r="A286" s="4">
        <v>403</v>
      </c>
      <c r="B286" t="s">
        <v>288</v>
      </c>
      <c r="C286" t="s">
        <v>10</v>
      </c>
      <c r="D286" s="4">
        <v>11205</v>
      </c>
      <c r="E286" t="s">
        <v>289</v>
      </c>
      <c r="G286" s="1"/>
      <c r="H286" s="1">
        <v>1000</v>
      </c>
      <c r="I286" s="1">
        <v>1000</v>
      </c>
    </row>
    <row r="287" spans="1:9" x14ac:dyDescent="0.25">
      <c r="A287" t="s">
        <v>287</v>
      </c>
      <c r="B287" t="s">
        <v>288</v>
      </c>
      <c r="C287" t="s">
        <v>10</v>
      </c>
      <c r="D287" s="4">
        <v>11206</v>
      </c>
      <c r="E287" t="s">
        <v>136</v>
      </c>
      <c r="G287" s="1"/>
      <c r="I287" s="1"/>
    </row>
    <row r="288" spans="1:9" x14ac:dyDescent="0.25">
      <c r="A288" s="4">
        <v>403</v>
      </c>
      <c r="B288" t="s">
        <v>288</v>
      </c>
      <c r="C288" t="s">
        <v>10</v>
      </c>
      <c r="D288" s="4">
        <v>11210</v>
      </c>
      <c r="E288" t="s">
        <v>209</v>
      </c>
      <c r="G288" s="1">
        <v>7868</v>
      </c>
      <c r="I288" s="1">
        <v>8000</v>
      </c>
    </row>
    <row r="289" spans="1:9" x14ac:dyDescent="0.25">
      <c r="A289" t="s">
        <v>287</v>
      </c>
      <c r="B289" t="s">
        <v>288</v>
      </c>
      <c r="C289" t="s">
        <v>10</v>
      </c>
      <c r="D289" t="s">
        <v>140</v>
      </c>
      <c r="E289" t="s">
        <v>141</v>
      </c>
      <c r="G289" s="1">
        <v>-7686</v>
      </c>
      <c r="I289" s="1"/>
    </row>
    <row r="290" spans="1:9" x14ac:dyDescent="0.25">
      <c r="A290" t="s">
        <v>287</v>
      </c>
      <c r="B290" t="s">
        <v>288</v>
      </c>
      <c r="C290" t="s">
        <v>10</v>
      </c>
      <c r="D290" t="s">
        <v>143</v>
      </c>
      <c r="E290" t="s">
        <v>144</v>
      </c>
      <c r="G290" s="1"/>
      <c r="H290" s="1">
        <v>10000</v>
      </c>
      <c r="I290" s="1">
        <v>10000</v>
      </c>
    </row>
    <row r="291" spans="1:9" x14ac:dyDescent="0.25">
      <c r="A291" t="s">
        <v>287</v>
      </c>
      <c r="B291" t="s">
        <v>288</v>
      </c>
      <c r="C291" t="s">
        <v>10</v>
      </c>
      <c r="D291" t="s">
        <v>145</v>
      </c>
      <c r="E291" t="s">
        <v>146</v>
      </c>
      <c r="G291" s="1"/>
      <c r="I291" s="1"/>
    </row>
    <row r="292" spans="1:9" x14ac:dyDescent="0.25">
      <c r="A292" t="s">
        <v>287</v>
      </c>
      <c r="B292" t="s">
        <v>288</v>
      </c>
      <c r="C292" t="s">
        <v>10</v>
      </c>
      <c r="D292" t="s">
        <v>276</v>
      </c>
      <c r="E292" t="s">
        <v>277</v>
      </c>
      <c r="G292" s="1"/>
      <c r="I292" s="1"/>
    </row>
    <row r="293" spans="1:9" x14ac:dyDescent="0.25">
      <c r="A293" t="s">
        <v>287</v>
      </c>
      <c r="B293" t="s">
        <v>288</v>
      </c>
      <c r="C293" t="s">
        <v>10</v>
      </c>
      <c r="D293" t="s">
        <v>147</v>
      </c>
      <c r="E293" t="s">
        <v>148</v>
      </c>
      <c r="G293" s="1">
        <v>7460</v>
      </c>
      <c r="H293" s="1">
        <v>10000</v>
      </c>
      <c r="I293" s="1">
        <v>10000</v>
      </c>
    </row>
    <row r="294" spans="1:9" x14ac:dyDescent="0.25">
      <c r="A294" t="s">
        <v>287</v>
      </c>
      <c r="B294" t="s">
        <v>288</v>
      </c>
      <c r="C294" t="s">
        <v>10</v>
      </c>
      <c r="D294" t="s">
        <v>150</v>
      </c>
      <c r="E294" t="s">
        <v>151</v>
      </c>
      <c r="G294" s="50">
        <v>813</v>
      </c>
      <c r="H294" s="1">
        <v>2000</v>
      </c>
      <c r="I294" s="1">
        <v>2000</v>
      </c>
    </row>
    <row r="295" spans="1:9" x14ac:dyDescent="0.25">
      <c r="A295" t="s">
        <v>287</v>
      </c>
      <c r="B295" t="s">
        <v>288</v>
      </c>
      <c r="C295" t="s">
        <v>10</v>
      </c>
      <c r="D295" t="s">
        <v>152</v>
      </c>
      <c r="E295" t="s">
        <v>153</v>
      </c>
      <c r="G295" s="1">
        <v>-4256</v>
      </c>
      <c r="I295" s="1"/>
    </row>
    <row r="296" spans="1:9" x14ac:dyDescent="0.25">
      <c r="A296" t="s">
        <v>287</v>
      </c>
      <c r="B296" t="s">
        <v>288</v>
      </c>
      <c r="C296" t="s">
        <v>10</v>
      </c>
      <c r="D296" t="s">
        <v>158</v>
      </c>
      <c r="E296" t="s">
        <v>159</v>
      </c>
      <c r="G296" s="1"/>
      <c r="I296" s="1"/>
    </row>
    <row r="297" spans="1:9" x14ac:dyDescent="0.25">
      <c r="A297" t="s">
        <v>287</v>
      </c>
      <c r="B297" t="s">
        <v>288</v>
      </c>
      <c r="C297" t="s">
        <v>10</v>
      </c>
      <c r="D297" t="s">
        <v>166</v>
      </c>
      <c r="E297" t="s">
        <v>223</v>
      </c>
      <c r="G297" s="1"/>
      <c r="I297" s="1"/>
    </row>
    <row r="298" spans="1:9" x14ac:dyDescent="0.25">
      <c r="A298" s="4">
        <v>403</v>
      </c>
      <c r="B298" t="s">
        <v>288</v>
      </c>
      <c r="C298" t="s">
        <v>10</v>
      </c>
      <c r="D298" s="4">
        <v>13500</v>
      </c>
      <c r="E298" t="s">
        <v>6</v>
      </c>
      <c r="G298" s="1"/>
      <c r="H298" s="1">
        <v>400000</v>
      </c>
      <c r="I298" s="1">
        <v>400000</v>
      </c>
    </row>
    <row r="299" spans="1:9" x14ac:dyDescent="0.25">
      <c r="A299" t="s">
        <v>287</v>
      </c>
      <c r="B299" t="s">
        <v>288</v>
      </c>
      <c r="C299" t="s">
        <v>10</v>
      </c>
      <c r="D299" t="s">
        <v>171</v>
      </c>
      <c r="E299" t="s">
        <v>7</v>
      </c>
      <c r="G299" s="50">
        <v>98</v>
      </c>
      <c r="H299" s="1">
        <v>5000</v>
      </c>
      <c r="I299" s="1">
        <v>5000</v>
      </c>
    </row>
    <row r="300" spans="1:9" x14ac:dyDescent="0.25">
      <c r="A300" s="4">
        <v>403</v>
      </c>
      <c r="B300" t="s">
        <v>288</v>
      </c>
      <c r="C300" t="s">
        <v>10</v>
      </c>
      <c r="D300" s="4">
        <v>14700</v>
      </c>
      <c r="E300" t="s">
        <v>68</v>
      </c>
      <c r="G300" s="1"/>
      <c r="I300" s="1"/>
    </row>
    <row r="301" spans="1:9" x14ac:dyDescent="0.25">
      <c r="A301" s="4">
        <v>403</v>
      </c>
      <c r="B301" t="s">
        <v>288</v>
      </c>
      <c r="C301" t="s">
        <v>10</v>
      </c>
      <c r="D301" s="4">
        <v>15400</v>
      </c>
      <c r="E301" t="s">
        <v>8</v>
      </c>
      <c r="G301" s="1"/>
      <c r="I301" s="1"/>
    </row>
    <row r="302" spans="1:9" x14ac:dyDescent="0.25">
      <c r="A302" s="4">
        <v>403</v>
      </c>
      <c r="B302" t="s">
        <v>288</v>
      </c>
      <c r="C302" t="s">
        <v>10</v>
      </c>
      <c r="D302" s="4">
        <v>15500</v>
      </c>
      <c r="E302" t="s">
        <v>60</v>
      </c>
      <c r="G302" s="1"/>
      <c r="I302" s="1"/>
    </row>
    <row r="303" spans="1:9" x14ac:dyDescent="0.25">
      <c r="A303" s="5">
        <v>403</v>
      </c>
      <c r="B303" s="2" t="s">
        <v>10</v>
      </c>
      <c r="C303" s="2"/>
      <c r="D303" s="2"/>
      <c r="E303" s="2"/>
      <c r="F303" s="2"/>
      <c r="G303" s="3">
        <f>SUM(G276:G301)</f>
        <v>1731164</v>
      </c>
      <c r="H303" s="3">
        <f>SUM(H276:H301)</f>
        <v>3223000</v>
      </c>
      <c r="I303" s="3">
        <f>SUM(I276:I301)</f>
        <v>3286000</v>
      </c>
    </row>
    <row r="304" spans="1:9" x14ac:dyDescent="0.25">
      <c r="G304" s="1"/>
      <c r="I304" s="1"/>
    </row>
    <row r="305" spans="1:9" x14ac:dyDescent="0.25">
      <c r="G305" s="1"/>
      <c r="I305" s="1"/>
    </row>
    <row r="306" spans="1:9" x14ac:dyDescent="0.25">
      <c r="A306" t="s">
        <v>287</v>
      </c>
      <c r="B306" t="s">
        <v>288</v>
      </c>
      <c r="C306" t="s">
        <v>24</v>
      </c>
      <c r="D306" t="s">
        <v>290</v>
      </c>
      <c r="E306" t="s">
        <v>291</v>
      </c>
      <c r="G306" s="1"/>
      <c r="I306" s="1"/>
    </row>
    <row r="307" spans="1:9" x14ac:dyDescent="0.25">
      <c r="A307" s="4">
        <v>403</v>
      </c>
      <c r="B307" t="s">
        <v>288</v>
      </c>
      <c r="C307" t="s">
        <v>24</v>
      </c>
      <c r="D307" s="4">
        <v>17000</v>
      </c>
      <c r="E307" t="s">
        <v>178</v>
      </c>
      <c r="G307" s="1"/>
      <c r="I307" s="1"/>
    </row>
    <row r="308" spans="1:9" x14ac:dyDescent="0.25">
      <c r="A308" t="s">
        <v>287</v>
      </c>
      <c r="B308" t="s">
        <v>288</v>
      </c>
      <c r="C308" t="s">
        <v>24</v>
      </c>
      <c r="D308" t="s">
        <v>180</v>
      </c>
      <c r="E308" t="s">
        <v>181</v>
      </c>
      <c r="G308" s="1">
        <v>-296098</v>
      </c>
      <c r="I308" s="1">
        <v>-350000</v>
      </c>
    </row>
    <row r="309" spans="1:9" x14ac:dyDescent="0.25">
      <c r="A309" t="s">
        <v>287</v>
      </c>
      <c r="B309" t="s">
        <v>288</v>
      </c>
      <c r="C309" t="s">
        <v>24</v>
      </c>
      <c r="D309" t="s">
        <v>182</v>
      </c>
      <c r="E309" t="s">
        <v>183</v>
      </c>
      <c r="G309" s="1">
        <v>-98</v>
      </c>
      <c r="H309" s="1">
        <v>-5000</v>
      </c>
      <c r="I309" s="1">
        <v>-5000</v>
      </c>
    </row>
    <row r="310" spans="1:9" x14ac:dyDescent="0.25">
      <c r="A310" t="s">
        <v>287</v>
      </c>
      <c r="B310" t="s">
        <v>288</v>
      </c>
      <c r="C310" t="s">
        <v>24</v>
      </c>
      <c r="D310" t="s">
        <v>184</v>
      </c>
      <c r="E310" t="s">
        <v>185</v>
      </c>
      <c r="G310" s="1"/>
      <c r="I310" s="1"/>
    </row>
    <row r="311" spans="1:9" x14ac:dyDescent="0.25">
      <c r="A311" t="s">
        <v>287</v>
      </c>
      <c r="B311" t="s">
        <v>288</v>
      </c>
      <c r="C311" t="s">
        <v>24</v>
      </c>
      <c r="D311" t="s">
        <v>186</v>
      </c>
      <c r="E311" t="s">
        <v>187</v>
      </c>
      <c r="G311" s="1">
        <v>-827</v>
      </c>
      <c r="I311" s="1"/>
    </row>
    <row r="312" spans="1:9" x14ac:dyDescent="0.25">
      <c r="A312" s="4">
        <v>403</v>
      </c>
      <c r="B312" t="s">
        <v>292</v>
      </c>
      <c r="C312" t="s">
        <v>24</v>
      </c>
      <c r="D312" s="4">
        <v>18000</v>
      </c>
      <c r="E312" t="s">
        <v>16</v>
      </c>
      <c r="G312" s="1"/>
      <c r="I312" s="1"/>
    </row>
    <row r="313" spans="1:9" x14ac:dyDescent="0.25">
      <c r="A313" s="4">
        <v>403</v>
      </c>
      <c r="B313" t="s">
        <v>288</v>
      </c>
      <c r="C313" t="s">
        <v>24</v>
      </c>
      <c r="D313" s="4">
        <v>18050</v>
      </c>
      <c r="E313" t="s">
        <v>293</v>
      </c>
      <c r="G313" s="1">
        <v>-250000</v>
      </c>
      <c r="H313" s="1">
        <v>-465000</v>
      </c>
      <c r="I313" s="1">
        <v>-465000</v>
      </c>
    </row>
    <row r="314" spans="1:9" x14ac:dyDescent="0.25">
      <c r="A314" s="4">
        <v>403</v>
      </c>
      <c r="B314" t="s">
        <v>288</v>
      </c>
      <c r="C314" t="s">
        <v>24</v>
      </c>
      <c r="D314" s="4">
        <v>18301</v>
      </c>
      <c r="E314" t="s">
        <v>294</v>
      </c>
      <c r="G314" s="1">
        <v>-400000</v>
      </c>
      <c r="H314" s="1">
        <v>-400000</v>
      </c>
      <c r="I314" s="1">
        <v>-400000</v>
      </c>
    </row>
    <row r="315" spans="1:9" x14ac:dyDescent="0.25">
      <c r="A315" t="s">
        <v>287</v>
      </c>
      <c r="B315" t="s">
        <v>288</v>
      </c>
      <c r="C315" t="s">
        <v>24</v>
      </c>
      <c r="D315" t="s">
        <v>192</v>
      </c>
      <c r="E315" t="s">
        <v>193</v>
      </c>
      <c r="G315" s="1">
        <v>-2407000</v>
      </c>
      <c r="H315" s="1">
        <v>-2407000</v>
      </c>
      <c r="I315" s="1">
        <v>-2407000</v>
      </c>
    </row>
    <row r="316" spans="1:9" x14ac:dyDescent="0.25">
      <c r="A316" s="4">
        <v>403</v>
      </c>
      <c r="B316" t="s">
        <v>288</v>
      </c>
      <c r="C316" t="s">
        <v>24</v>
      </c>
      <c r="D316" s="4">
        <v>18700</v>
      </c>
      <c r="E316" t="s">
        <v>295</v>
      </c>
      <c r="G316" s="1"/>
      <c r="I316" s="1"/>
    </row>
    <row r="317" spans="1:9" x14ac:dyDescent="0.25">
      <c r="A317" s="4">
        <v>403</v>
      </c>
      <c r="B317" t="s">
        <v>288</v>
      </c>
      <c r="C317" t="s">
        <v>24</v>
      </c>
      <c r="D317" s="4">
        <v>19400</v>
      </c>
      <c r="E317" t="s">
        <v>296</v>
      </c>
      <c r="G317" s="1"/>
      <c r="I317" s="1"/>
    </row>
    <row r="318" spans="1:9" x14ac:dyDescent="0.25">
      <c r="A318" s="4">
        <v>403</v>
      </c>
      <c r="B318" t="s">
        <v>288</v>
      </c>
      <c r="C318" t="s">
        <v>24</v>
      </c>
      <c r="D318" s="4">
        <v>19500</v>
      </c>
      <c r="E318" t="s">
        <v>74</v>
      </c>
      <c r="G318" s="1"/>
      <c r="I318" s="1"/>
    </row>
    <row r="319" spans="1:9" x14ac:dyDescent="0.25">
      <c r="A319" s="5">
        <v>403</v>
      </c>
      <c r="B319" s="2" t="s">
        <v>24</v>
      </c>
      <c r="C319" s="2"/>
      <c r="D319" s="2"/>
      <c r="E319" s="2"/>
      <c r="F319" s="2"/>
      <c r="G319" s="3">
        <f>SUM(G306:G318)</f>
        <v>-3354023</v>
      </c>
      <c r="H319" s="3">
        <f>SUM(H306:H318)</f>
        <v>-3277000</v>
      </c>
      <c r="I319" s="3">
        <f>SUM(I306:I318)</f>
        <v>-3627000</v>
      </c>
    </row>
    <row r="320" spans="1:9" x14ac:dyDescent="0.25">
      <c r="A320" s="48"/>
      <c r="B320" s="46"/>
      <c r="C320" s="46"/>
      <c r="D320" s="46"/>
      <c r="E320" s="46" t="s">
        <v>198</v>
      </c>
      <c r="F320" s="46"/>
      <c r="G320" s="47">
        <f>G303+G319</f>
        <v>-1622859</v>
      </c>
      <c r="H320" s="47">
        <f>H303+H319</f>
        <v>-54000</v>
      </c>
      <c r="I320" s="47">
        <f>I303+I319</f>
        <v>-341000</v>
      </c>
    </row>
    <row r="321" spans="1:9" x14ac:dyDescent="0.25">
      <c r="G321" s="1"/>
      <c r="I321" s="1"/>
    </row>
    <row r="322" spans="1:9" x14ac:dyDescent="0.25">
      <c r="A322" t="s">
        <v>297</v>
      </c>
      <c r="B322" t="s">
        <v>298</v>
      </c>
      <c r="C322" t="s">
        <v>10</v>
      </c>
      <c r="D322" t="s">
        <v>109</v>
      </c>
      <c r="E322" t="s">
        <v>110</v>
      </c>
      <c r="G322" s="1">
        <v>655405</v>
      </c>
      <c r="H322" s="1">
        <v>1271000</v>
      </c>
      <c r="I322" s="1">
        <v>1271000</v>
      </c>
    </row>
    <row r="323" spans="1:9" x14ac:dyDescent="0.25">
      <c r="A323" t="s">
        <v>297</v>
      </c>
      <c r="B323" t="s">
        <v>298</v>
      </c>
      <c r="C323" t="s">
        <v>10</v>
      </c>
      <c r="D323" t="s">
        <v>111</v>
      </c>
      <c r="E323" t="s">
        <v>112</v>
      </c>
      <c r="G323" s="1">
        <v>1889</v>
      </c>
      <c r="H323" s="1">
        <v>17000</v>
      </c>
      <c r="I323" s="1">
        <v>17000</v>
      </c>
    </row>
    <row r="324" spans="1:9" x14ac:dyDescent="0.25">
      <c r="A324" t="s">
        <v>297</v>
      </c>
      <c r="B324" t="s">
        <v>298</v>
      </c>
      <c r="C324" t="s">
        <v>10</v>
      </c>
      <c r="D324" t="s">
        <v>201</v>
      </c>
      <c r="E324" t="s">
        <v>202</v>
      </c>
      <c r="G324" s="1">
        <v>6706</v>
      </c>
      <c r="H324" s="1">
        <v>25000</v>
      </c>
      <c r="I324" s="1">
        <v>25000</v>
      </c>
    </row>
    <row r="325" spans="1:9" x14ac:dyDescent="0.25">
      <c r="A325" t="s">
        <v>297</v>
      </c>
      <c r="B325" t="s">
        <v>298</v>
      </c>
      <c r="C325" t="s">
        <v>10</v>
      </c>
      <c r="D325" t="s">
        <v>115</v>
      </c>
      <c r="E325" t="s">
        <v>116</v>
      </c>
      <c r="G325" s="1">
        <v>133447</v>
      </c>
      <c r="H325" s="1">
        <v>250000</v>
      </c>
      <c r="I325" s="1">
        <v>250000</v>
      </c>
    </row>
    <row r="326" spans="1:9" x14ac:dyDescent="0.25">
      <c r="A326" t="s">
        <v>297</v>
      </c>
      <c r="B326" t="s">
        <v>298</v>
      </c>
      <c r="C326" t="s">
        <v>10</v>
      </c>
      <c r="D326" t="s">
        <v>206</v>
      </c>
      <c r="E326" t="s">
        <v>207</v>
      </c>
      <c r="G326" s="1"/>
      <c r="I326" s="1"/>
    </row>
    <row r="327" spans="1:9" x14ac:dyDescent="0.25">
      <c r="A327" t="s">
        <v>297</v>
      </c>
      <c r="B327" t="s">
        <v>298</v>
      </c>
      <c r="C327" t="s">
        <v>10</v>
      </c>
      <c r="D327" t="s">
        <v>119</v>
      </c>
      <c r="E327" t="s">
        <v>120</v>
      </c>
      <c r="G327" s="1">
        <v>138583</v>
      </c>
      <c r="H327" s="1">
        <v>248000</v>
      </c>
      <c r="I327" s="1">
        <v>101000</v>
      </c>
    </row>
    <row r="328" spans="1:9" x14ac:dyDescent="0.25">
      <c r="A328" t="s">
        <v>297</v>
      </c>
      <c r="B328" t="s">
        <v>298</v>
      </c>
      <c r="C328" t="s">
        <v>10</v>
      </c>
      <c r="D328" t="s">
        <v>121</v>
      </c>
      <c r="E328" t="s">
        <v>122</v>
      </c>
      <c r="G328" s="1">
        <v>3757</v>
      </c>
      <c r="H328" s="1">
        <v>10000</v>
      </c>
      <c r="I328" s="1">
        <v>10000</v>
      </c>
    </row>
    <row r="329" spans="1:9" x14ac:dyDescent="0.25">
      <c r="A329" t="s">
        <v>297</v>
      </c>
      <c r="B329" t="s">
        <v>298</v>
      </c>
      <c r="C329" t="s">
        <v>10</v>
      </c>
      <c r="D329" t="s">
        <v>123</v>
      </c>
      <c r="E329" t="s">
        <v>124</v>
      </c>
      <c r="G329" s="1">
        <v>132510</v>
      </c>
      <c r="H329" s="1">
        <v>215000</v>
      </c>
      <c r="I329" s="1">
        <v>215000</v>
      </c>
    </row>
    <row r="330" spans="1:9" x14ac:dyDescent="0.25">
      <c r="A330" t="s">
        <v>297</v>
      </c>
      <c r="B330" t="s">
        <v>298</v>
      </c>
      <c r="C330" t="s">
        <v>10</v>
      </c>
      <c r="D330" t="s">
        <v>127</v>
      </c>
      <c r="E330" t="s">
        <v>128</v>
      </c>
      <c r="G330" s="1"/>
      <c r="I330" s="1"/>
    </row>
    <row r="331" spans="1:9" x14ac:dyDescent="0.25">
      <c r="A331" t="s">
        <v>297</v>
      </c>
      <c r="B331" t="s">
        <v>298</v>
      </c>
      <c r="C331" t="s">
        <v>10</v>
      </c>
      <c r="D331" t="s">
        <v>129</v>
      </c>
      <c r="E331" t="s">
        <v>130</v>
      </c>
      <c r="G331" s="1"/>
      <c r="I331" s="1"/>
    </row>
    <row r="332" spans="1:9" x14ac:dyDescent="0.25">
      <c r="A332" t="s">
        <v>297</v>
      </c>
      <c r="B332" t="s">
        <v>298</v>
      </c>
      <c r="C332" t="s">
        <v>10</v>
      </c>
      <c r="D332" t="s">
        <v>133</v>
      </c>
      <c r="E332" t="s">
        <v>134</v>
      </c>
      <c r="G332" s="1"/>
      <c r="I332" s="1"/>
    </row>
    <row r="333" spans="1:9" x14ac:dyDescent="0.25">
      <c r="A333" s="4">
        <v>406</v>
      </c>
      <c r="B333" t="s">
        <v>298</v>
      </c>
      <c r="C333" t="s">
        <v>10</v>
      </c>
      <c r="D333" s="4">
        <v>11300</v>
      </c>
      <c r="E333" t="s">
        <v>299</v>
      </c>
      <c r="G333" s="1"/>
      <c r="I333" s="1"/>
    </row>
    <row r="334" spans="1:9" x14ac:dyDescent="0.25">
      <c r="A334" s="4">
        <v>406</v>
      </c>
      <c r="B334" t="s">
        <v>298</v>
      </c>
      <c r="C334" t="s">
        <v>10</v>
      </c>
      <c r="D334" s="4">
        <v>11400</v>
      </c>
      <c r="E334" t="s">
        <v>300</v>
      </c>
      <c r="G334" s="49">
        <v>9000</v>
      </c>
      <c r="H334" s="1">
        <v>20000</v>
      </c>
      <c r="I334" s="1">
        <v>20000</v>
      </c>
    </row>
    <row r="335" spans="1:9" x14ac:dyDescent="0.25">
      <c r="A335" t="s">
        <v>297</v>
      </c>
      <c r="B335" t="s">
        <v>298</v>
      </c>
      <c r="C335" t="s">
        <v>10</v>
      </c>
      <c r="D335" t="s">
        <v>145</v>
      </c>
      <c r="E335" t="s">
        <v>146</v>
      </c>
      <c r="G335" s="1"/>
      <c r="I335" s="1"/>
    </row>
    <row r="336" spans="1:9" x14ac:dyDescent="0.25">
      <c r="A336" t="s">
        <v>297</v>
      </c>
      <c r="B336" t="s">
        <v>298</v>
      </c>
      <c r="C336" t="s">
        <v>10</v>
      </c>
      <c r="D336" t="s">
        <v>147</v>
      </c>
      <c r="E336" t="s">
        <v>148</v>
      </c>
      <c r="G336" s="1">
        <v>2493</v>
      </c>
      <c r="I336" s="1"/>
    </row>
    <row r="337" spans="1:9" x14ac:dyDescent="0.25">
      <c r="A337" t="s">
        <v>297</v>
      </c>
      <c r="B337" t="s">
        <v>298</v>
      </c>
      <c r="C337" t="s">
        <v>10</v>
      </c>
      <c r="D337" t="s">
        <v>210</v>
      </c>
      <c r="E337" t="s">
        <v>211</v>
      </c>
      <c r="G337" s="1"/>
      <c r="I337" s="1"/>
    </row>
    <row r="338" spans="1:9" x14ac:dyDescent="0.25">
      <c r="A338" t="s">
        <v>297</v>
      </c>
      <c r="B338" t="s">
        <v>298</v>
      </c>
      <c r="C338" t="s">
        <v>10</v>
      </c>
      <c r="D338" t="s">
        <v>150</v>
      </c>
      <c r="E338" t="s">
        <v>151</v>
      </c>
      <c r="G338" s="1"/>
      <c r="I338" s="1"/>
    </row>
    <row r="339" spans="1:9" x14ac:dyDescent="0.25">
      <c r="A339" t="s">
        <v>297</v>
      </c>
      <c r="B339" t="s">
        <v>298</v>
      </c>
      <c r="C339" t="s">
        <v>10</v>
      </c>
      <c r="D339" t="s">
        <v>152</v>
      </c>
      <c r="E339" t="s">
        <v>153</v>
      </c>
      <c r="G339" s="1">
        <v>-3757</v>
      </c>
      <c r="I339" s="1"/>
    </row>
    <row r="340" spans="1:9" x14ac:dyDescent="0.25">
      <c r="A340" t="s">
        <v>297</v>
      </c>
      <c r="B340" t="s">
        <v>298</v>
      </c>
      <c r="C340" t="s">
        <v>10</v>
      </c>
      <c r="D340" t="s">
        <v>214</v>
      </c>
      <c r="E340" t="s">
        <v>215</v>
      </c>
      <c r="G340" s="1"/>
      <c r="I340" s="1"/>
    </row>
    <row r="341" spans="1:9" x14ac:dyDescent="0.25">
      <c r="A341" t="s">
        <v>297</v>
      </c>
      <c r="B341" t="s">
        <v>298</v>
      </c>
      <c r="C341" t="s">
        <v>10</v>
      </c>
      <c r="D341" t="s">
        <v>160</v>
      </c>
      <c r="E341" t="s">
        <v>247</v>
      </c>
      <c r="G341" s="1"/>
      <c r="I341" s="1"/>
    </row>
    <row r="342" spans="1:9" x14ac:dyDescent="0.25">
      <c r="A342" t="s">
        <v>297</v>
      </c>
      <c r="B342" t="s">
        <v>298</v>
      </c>
      <c r="C342" t="s">
        <v>10</v>
      </c>
      <c r="D342" t="s">
        <v>164</v>
      </c>
      <c r="E342" t="s">
        <v>165</v>
      </c>
      <c r="G342" s="1"/>
      <c r="I342" s="1"/>
    </row>
    <row r="343" spans="1:9" x14ac:dyDescent="0.25">
      <c r="A343" s="4">
        <v>406</v>
      </c>
      <c r="B343" t="s">
        <v>298</v>
      </c>
      <c r="C343" t="s">
        <v>10</v>
      </c>
      <c r="D343" s="4">
        <v>13500</v>
      </c>
      <c r="E343" t="s">
        <v>301</v>
      </c>
      <c r="G343" s="1"/>
      <c r="I343" s="1"/>
    </row>
    <row r="344" spans="1:9" x14ac:dyDescent="0.25">
      <c r="A344" s="4">
        <v>406</v>
      </c>
      <c r="B344" t="s">
        <v>298</v>
      </c>
      <c r="C344" t="s">
        <v>10</v>
      </c>
      <c r="D344" s="4">
        <v>13800</v>
      </c>
      <c r="E344" t="s">
        <v>56</v>
      </c>
      <c r="G344" s="1"/>
      <c r="I344" s="1"/>
    </row>
    <row r="345" spans="1:9" x14ac:dyDescent="0.25">
      <c r="A345" t="s">
        <v>297</v>
      </c>
      <c r="B345" t="s">
        <v>298</v>
      </c>
      <c r="C345" t="s">
        <v>10</v>
      </c>
      <c r="D345" t="s">
        <v>171</v>
      </c>
      <c r="E345" t="s">
        <v>7</v>
      </c>
      <c r="G345" s="1">
        <v>2250</v>
      </c>
      <c r="I345" s="1"/>
    </row>
    <row r="346" spans="1:9" x14ac:dyDescent="0.25">
      <c r="A346" t="s">
        <v>297</v>
      </c>
      <c r="B346" t="s">
        <v>298</v>
      </c>
      <c r="C346" t="s">
        <v>10</v>
      </c>
      <c r="D346" t="s">
        <v>302</v>
      </c>
      <c r="E346" t="s">
        <v>303</v>
      </c>
      <c r="G346" s="1"/>
      <c r="I346" s="1"/>
    </row>
    <row r="347" spans="1:9" x14ac:dyDescent="0.25">
      <c r="A347" s="4">
        <v>406</v>
      </c>
      <c r="B347" t="s">
        <v>298</v>
      </c>
      <c r="C347" t="s">
        <v>10</v>
      </c>
      <c r="D347" s="4">
        <v>15500</v>
      </c>
      <c r="E347" t="s">
        <v>78</v>
      </c>
      <c r="G347" s="1"/>
      <c r="I347" s="1"/>
    </row>
    <row r="348" spans="1:9" x14ac:dyDescent="0.25">
      <c r="A348" s="5">
        <v>406</v>
      </c>
      <c r="B348" s="2" t="s">
        <v>10</v>
      </c>
      <c r="C348" s="2"/>
      <c r="D348" s="2"/>
      <c r="E348" s="2"/>
      <c r="F348" s="2"/>
      <c r="G348" s="3">
        <f>SUM(G322:G347)</f>
        <v>1082283</v>
      </c>
      <c r="H348" s="3">
        <f>SUM(H322:H346)</f>
        <v>2056000</v>
      </c>
      <c r="I348" s="3">
        <f>SUM(I322:I346)</f>
        <v>1909000</v>
      </c>
    </row>
    <row r="349" spans="1:9" x14ac:dyDescent="0.25">
      <c r="G349" s="1"/>
      <c r="I349" s="1"/>
    </row>
    <row r="350" spans="1:9" x14ac:dyDescent="0.25">
      <c r="G350" s="1"/>
      <c r="I350" s="1"/>
    </row>
    <row r="351" spans="1:9" x14ac:dyDescent="0.25">
      <c r="A351" t="s">
        <v>297</v>
      </c>
      <c r="B351" t="s">
        <v>298</v>
      </c>
      <c r="C351" t="s">
        <v>24</v>
      </c>
      <c r="D351" t="s">
        <v>281</v>
      </c>
      <c r="E351" t="s">
        <v>61</v>
      </c>
      <c r="G351" s="1"/>
      <c r="I351" s="1"/>
    </row>
    <row r="352" spans="1:9" x14ac:dyDescent="0.25">
      <c r="A352" t="s">
        <v>297</v>
      </c>
      <c r="B352" t="s">
        <v>298</v>
      </c>
      <c r="C352" t="s">
        <v>24</v>
      </c>
      <c r="D352" t="s">
        <v>175</v>
      </c>
      <c r="E352" t="s">
        <v>176</v>
      </c>
      <c r="G352" s="1"/>
      <c r="I352" s="1"/>
    </row>
    <row r="353" spans="1:9" x14ac:dyDescent="0.25">
      <c r="A353" t="s">
        <v>297</v>
      </c>
      <c r="B353" t="s">
        <v>298</v>
      </c>
      <c r="C353" t="s">
        <v>24</v>
      </c>
      <c r="D353" s="4">
        <v>17000</v>
      </c>
      <c r="E353" t="s">
        <v>178</v>
      </c>
      <c r="G353" s="1"/>
      <c r="I353" s="1"/>
    </row>
    <row r="354" spans="1:9" x14ac:dyDescent="0.25">
      <c r="A354" s="4">
        <v>406</v>
      </c>
      <c r="B354" t="s">
        <v>298</v>
      </c>
      <c r="C354" t="s">
        <v>24</v>
      </c>
      <c r="D354" s="4">
        <v>17100</v>
      </c>
      <c r="E354" t="s">
        <v>36</v>
      </c>
      <c r="G354" s="1">
        <v>-57032</v>
      </c>
      <c r="I354" s="1">
        <v>-60000</v>
      </c>
    </row>
    <row r="355" spans="1:9" x14ac:dyDescent="0.25">
      <c r="A355" t="s">
        <v>297</v>
      </c>
      <c r="B355" t="s">
        <v>298</v>
      </c>
      <c r="C355" t="s">
        <v>24</v>
      </c>
      <c r="D355" t="s">
        <v>182</v>
      </c>
      <c r="E355" t="s">
        <v>183</v>
      </c>
      <c r="G355" s="49">
        <v>-2250</v>
      </c>
      <c r="I355" s="1">
        <v>-2500</v>
      </c>
    </row>
    <row r="356" spans="1:9" x14ac:dyDescent="0.25">
      <c r="A356" t="s">
        <v>297</v>
      </c>
      <c r="B356" t="s">
        <v>298</v>
      </c>
      <c r="C356" t="s">
        <v>24</v>
      </c>
      <c r="D356" t="s">
        <v>184</v>
      </c>
      <c r="E356" t="s">
        <v>185</v>
      </c>
      <c r="G356" s="1">
        <v>-878814</v>
      </c>
      <c r="H356" s="1">
        <v>-2056000</v>
      </c>
      <c r="I356" s="1">
        <v>-1846500</v>
      </c>
    </row>
    <row r="357" spans="1:9" x14ac:dyDescent="0.25">
      <c r="A357" s="4">
        <v>406</v>
      </c>
      <c r="B357" t="s">
        <v>298</v>
      </c>
      <c r="C357" t="s">
        <v>24</v>
      </c>
      <c r="D357" s="4">
        <v>17501</v>
      </c>
      <c r="E357" t="s">
        <v>304</v>
      </c>
      <c r="G357" s="1">
        <v>-9000</v>
      </c>
      <c r="I357" s="1"/>
    </row>
    <row r="358" spans="1:9" x14ac:dyDescent="0.25">
      <c r="A358" t="s">
        <v>297</v>
      </c>
      <c r="B358" t="s">
        <v>298</v>
      </c>
      <c r="C358" t="s">
        <v>24</v>
      </c>
      <c r="D358" t="s">
        <v>186</v>
      </c>
      <c r="E358" t="s">
        <v>187</v>
      </c>
      <c r="G358" s="1">
        <v>-547</v>
      </c>
      <c r="I358" s="1"/>
    </row>
    <row r="359" spans="1:9" x14ac:dyDescent="0.25">
      <c r="A359" t="s">
        <v>297</v>
      </c>
      <c r="B359" t="s">
        <v>298</v>
      </c>
      <c r="C359" t="s">
        <v>24</v>
      </c>
      <c r="D359" t="s">
        <v>305</v>
      </c>
      <c r="E359" t="s">
        <v>16</v>
      </c>
      <c r="G359" s="1"/>
      <c r="I359" s="1"/>
    </row>
    <row r="360" spans="1:9" x14ac:dyDescent="0.25">
      <c r="A360" t="s">
        <v>297</v>
      </c>
      <c r="B360" t="s">
        <v>298</v>
      </c>
      <c r="C360" t="s">
        <v>24</v>
      </c>
      <c r="D360" s="4">
        <v>19500</v>
      </c>
      <c r="E360" t="s">
        <v>306</v>
      </c>
      <c r="G360" s="1"/>
      <c r="I360" s="1"/>
    </row>
    <row r="361" spans="1:9" x14ac:dyDescent="0.25">
      <c r="A361" s="5">
        <v>406</v>
      </c>
      <c r="B361" s="2" t="s">
        <v>93</v>
      </c>
      <c r="C361" s="2"/>
      <c r="D361" s="2"/>
      <c r="E361" s="2"/>
      <c r="F361" s="2"/>
      <c r="G361" s="3">
        <f t="shared" ref="G361:H361" si="11">SUM(G351:G360)</f>
        <v>-947643</v>
      </c>
      <c r="H361" s="3">
        <f t="shared" si="11"/>
        <v>-2056000</v>
      </c>
      <c r="I361" s="3">
        <f t="shared" ref="I361" si="12">SUM(I351:I360)</f>
        <v>-1909000</v>
      </c>
    </row>
    <row r="362" spans="1:9" x14ac:dyDescent="0.25">
      <c r="A362" s="46"/>
      <c r="B362" s="46"/>
      <c r="C362" s="46"/>
      <c r="D362" s="46"/>
      <c r="E362" s="46" t="s">
        <v>198</v>
      </c>
      <c r="F362" s="46"/>
      <c r="G362" s="47">
        <f>G348+G361</f>
        <v>134640</v>
      </c>
      <c r="H362" s="47">
        <f>H348+H361</f>
        <v>0</v>
      </c>
      <c r="I362" s="47">
        <f>I348+I361</f>
        <v>0</v>
      </c>
    </row>
    <row r="363" spans="1:9" x14ac:dyDescent="0.25">
      <c r="G363" s="1"/>
      <c r="I363" s="1"/>
    </row>
    <row r="364" spans="1:9" x14ac:dyDescent="0.25">
      <c r="A364" s="4">
        <v>930</v>
      </c>
      <c r="B364" t="s">
        <v>307</v>
      </c>
      <c r="D364" s="4">
        <v>15400</v>
      </c>
      <c r="E364" t="s">
        <v>32</v>
      </c>
      <c r="G364" s="1">
        <v>737635</v>
      </c>
      <c r="I364">
        <v>737635</v>
      </c>
    </row>
    <row r="365" spans="1:9" x14ac:dyDescent="0.25">
      <c r="A365" s="4">
        <v>930</v>
      </c>
      <c r="B365" t="s">
        <v>307</v>
      </c>
      <c r="D365" t="s">
        <v>308</v>
      </c>
      <c r="E365" t="s">
        <v>309</v>
      </c>
      <c r="G365" s="1"/>
    </row>
    <row r="366" spans="1:9" x14ac:dyDescent="0.25">
      <c r="A366" s="4">
        <v>930</v>
      </c>
      <c r="B366" t="s">
        <v>307</v>
      </c>
      <c r="D366" s="4">
        <v>19300</v>
      </c>
      <c r="E366" t="s">
        <v>21</v>
      </c>
      <c r="G366" s="1">
        <v>735635</v>
      </c>
      <c r="I366">
        <v>735635</v>
      </c>
    </row>
    <row r="367" spans="1:9" x14ac:dyDescent="0.25">
      <c r="A367" s="4">
        <v>930</v>
      </c>
      <c r="B367" t="s">
        <v>307</v>
      </c>
      <c r="D367" s="4">
        <v>256080001</v>
      </c>
      <c r="E367" t="s">
        <v>310</v>
      </c>
      <c r="G367" s="1"/>
    </row>
    <row r="368" spans="1:9" x14ac:dyDescent="0.25">
      <c r="A368" s="4">
        <v>930</v>
      </c>
      <c r="D368" s="4"/>
      <c r="G368" s="1"/>
    </row>
    <row r="369" spans="1:7" x14ac:dyDescent="0.25">
      <c r="A369" s="4">
        <v>930</v>
      </c>
      <c r="D369" s="4"/>
      <c r="G369" s="1"/>
    </row>
    <row r="373" spans="1:7" x14ac:dyDescent="0.25">
      <c r="F373" s="1"/>
    </row>
    <row r="375" spans="1:7" x14ac:dyDescent="0.25">
      <c r="F375" s="1"/>
    </row>
    <row r="376" spans="1:7" x14ac:dyDescent="0.25">
      <c r="F376" s="1"/>
    </row>
  </sheetData>
  <autoFilter ref="A1:DE363" xr:uid="{EBE270B8-DC3E-4975-AC97-B66721150DA9}"/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0298-F420-4DFB-8184-154B3D977B08}">
  <sheetPr>
    <pageSetUpPr fitToPage="1"/>
  </sheetPr>
  <dimension ref="A1:K34"/>
  <sheetViews>
    <sheetView tabSelected="1" topLeftCell="A3" zoomScaleNormal="100" workbookViewId="0">
      <selection activeCell="N12" sqref="N12:N17"/>
    </sheetView>
  </sheetViews>
  <sheetFormatPr baseColWidth="10" defaultColWidth="11.42578125" defaultRowHeight="15" x14ac:dyDescent="0.25"/>
  <cols>
    <col min="1" max="4" width="11.42578125" style="1"/>
    <col min="5" max="5" width="17.5703125" style="1" customWidth="1"/>
    <col min="6" max="6" width="30.140625" style="1" customWidth="1"/>
    <col min="7" max="10" width="11.42578125" style="1"/>
    <col min="11" max="11" width="30.140625" style="27" customWidth="1"/>
    <col min="12" max="16384" width="11.42578125" style="1"/>
  </cols>
  <sheetData>
    <row r="1" spans="1:11" x14ac:dyDescent="0.25">
      <c r="C1" s="24"/>
    </row>
    <row r="3" spans="1:11" x14ac:dyDescent="0.25">
      <c r="C3" s="1" t="s">
        <v>311</v>
      </c>
    </row>
    <row r="4" spans="1:11" x14ac:dyDescent="0.25">
      <c r="C4" s="25" t="s">
        <v>312</v>
      </c>
      <c r="F4" s="29"/>
      <c r="G4" s="29"/>
      <c r="H4" s="29"/>
      <c r="I4" s="29"/>
      <c r="J4" s="29"/>
      <c r="K4" s="30"/>
    </row>
    <row r="5" spans="1:11" x14ac:dyDescent="0.25">
      <c r="C5" s="25"/>
      <c r="F5" s="29"/>
      <c r="G5" s="29"/>
      <c r="H5" s="29"/>
      <c r="I5" s="29"/>
      <c r="J5" s="29"/>
      <c r="K5" s="30"/>
    </row>
    <row r="6" spans="1:11" x14ac:dyDescent="0.25">
      <c r="C6" s="25"/>
      <c r="F6" s="29"/>
      <c r="G6" s="29"/>
      <c r="H6" s="29"/>
      <c r="I6" s="29"/>
      <c r="J6" s="29"/>
      <c r="K6" s="31"/>
    </row>
    <row r="7" spans="1:11" x14ac:dyDescent="0.25">
      <c r="A7">
        <v>2025</v>
      </c>
      <c r="B7">
        <v>20</v>
      </c>
      <c r="C7" s="1" t="s">
        <v>313</v>
      </c>
      <c r="F7" s="29" t="s">
        <v>314</v>
      </c>
      <c r="G7" s="36">
        <v>32700</v>
      </c>
      <c r="H7" s="36">
        <v>200</v>
      </c>
      <c r="I7" s="36">
        <v>42</v>
      </c>
      <c r="J7" s="34">
        <v>6200</v>
      </c>
      <c r="K7" s="31">
        <v>3500000</v>
      </c>
    </row>
    <row r="8" spans="1:11" x14ac:dyDescent="0.25">
      <c r="A8">
        <v>2025</v>
      </c>
      <c r="B8">
        <v>20</v>
      </c>
      <c r="C8" s="1" t="s">
        <v>313</v>
      </c>
      <c r="F8" s="29" t="s">
        <v>18</v>
      </c>
      <c r="G8" s="36">
        <v>38300</v>
      </c>
      <c r="H8" s="36">
        <v>200</v>
      </c>
      <c r="I8" s="36">
        <v>42</v>
      </c>
      <c r="J8" s="34">
        <v>6200</v>
      </c>
      <c r="K8" s="31">
        <v>-3500000</v>
      </c>
    </row>
    <row r="9" spans="1:11" x14ac:dyDescent="0.25">
      <c r="A9">
        <v>2025</v>
      </c>
      <c r="B9">
        <v>20</v>
      </c>
      <c r="E9" s="21"/>
      <c r="F9" s="29"/>
      <c r="G9" s="35"/>
      <c r="H9" s="35"/>
      <c r="I9" s="35"/>
      <c r="J9" s="34"/>
      <c r="K9" s="31"/>
    </row>
    <row r="10" spans="1:11" x14ac:dyDescent="0.25">
      <c r="A10">
        <v>2025</v>
      </c>
      <c r="B10">
        <v>20</v>
      </c>
      <c r="C10" s="1" t="s">
        <v>315</v>
      </c>
      <c r="F10" s="29" t="s">
        <v>314</v>
      </c>
      <c r="G10" s="36">
        <v>32700</v>
      </c>
      <c r="H10" s="36">
        <v>200</v>
      </c>
      <c r="I10" s="36">
        <v>42</v>
      </c>
      <c r="J10" s="34">
        <v>6290</v>
      </c>
      <c r="K10" s="31">
        <v>500000</v>
      </c>
    </row>
    <row r="11" spans="1:11" x14ac:dyDescent="0.25">
      <c r="A11">
        <v>2025</v>
      </c>
      <c r="B11">
        <v>20</v>
      </c>
      <c r="C11" s="1" t="s">
        <v>315</v>
      </c>
      <c r="F11" s="29" t="s">
        <v>18</v>
      </c>
      <c r="G11" s="36">
        <v>38300</v>
      </c>
      <c r="H11" s="36">
        <v>200</v>
      </c>
      <c r="I11" s="36">
        <v>42</v>
      </c>
      <c r="J11" s="34">
        <v>6290</v>
      </c>
      <c r="K11" s="31">
        <v>-500000</v>
      </c>
    </row>
    <row r="12" spans="1:11" x14ac:dyDescent="0.25">
      <c r="A12">
        <v>2025</v>
      </c>
      <c r="B12">
        <v>20</v>
      </c>
      <c r="F12" s="29"/>
      <c r="G12" s="35"/>
      <c r="H12" s="35"/>
      <c r="I12" s="35"/>
      <c r="J12" s="34"/>
      <c r="K12" s="31"/>
    </row>
    <row r="13" spans="1:11" x14ac:dyDescent="0.25">
      <c r="A13">
        <v>2025</v>
      </c>
      <c r="B13">
        <v>20</v>
      </c>
      <c r="C13" s="1" t="s">
        <v>316</v>
      </c>
      <c r="F13" s="29" t="s">
        <v>314</v>
      </c>
      <c r="G13" s="36">
        <v>32700</v>
      </c>
      <c r="H13" s="36">
        <v>200</v>
      </c>
      <c r="I13" s="36">
        <v>42</v>
      </c>
      <c r="J13" s="34">
        <v>6300</v>
      </c>
      <c r="K13" s="31">
        <v>1000000</v>
      </c>
    </row>
    <row r="14" spans="1:11" x14ac:dyDescent="0.25">
      <c r="A14">
        <v>2025</v>
      </c>
      <c r="B14">
        <v>20</v>
      </c>
      <c r="C14" s="1" t="s">
        <v>316</v>
      </c>
      <c r="F14" s="29" t="s">
        <v>18</v>
      </c>
      <c r="G14" s="36">
        <v>38300</v>
      </c>
      <c r="H14" s="36">
        <v>200</v>
      </c>
      <c r="I14" s="36">
        <v>42</v>
      </c>
      <c r="J14" s="34">
        <v>6300</v>
      </c>
      <c r="K14" s="31">
        <v>-1000000</v>
      </c>
    </row>
    <row r="15" spans="1:11" x14ac:dyDescent="0.25">
      <c r="A15">
        <v>2025</v>
      </c>
      <c r="B15">
        <v>20</v>
      </c>
      <c r="F15" s="29"/>
      <c r="G15" s="37"/>
      <c r="H15" s="37"/>
      <c r="I15" s="37"/>
      <c r="J15" s="37"/>
      <c r="K15" s="31"/>
    </row>
    <row r="16" spans="1:11" x14ac:dyDescent="0.25">
      <c r="A16">
        <v>2025</v>
      </c>
      <c r="B16">
        <v>20</v>
      </c>
      <c r="C16" s="1" t="s">
        <v>317</v>
      </c>
      <c r="F16" s="29" t="s">
        <v>314</v>
      </c>
      <c r="G16" s="36">
        <v>32700</v>
      </c>
      <c r="H16" s="36">
        <v>200</v>
      </c>
      <c r="I16" s="36">
        <v>42</v>
      </c>
      <c r="J16" s="36">
        <v>6260</v>
      </c>
      <c r="K16" s="31">
        <v>2620000</v>
      </c>
    </row>
    <row r="17" spans="1:11" x14ac:dyDescent="0.25">
      <c r="A17">
        <v>2025</v>
      </c>
      <c r="B17">
        <v>20</v>
      </c>
      <c r="C17" s="1" t="s">
        <v>317</v>
      </c>
      <c r="F17" s="29" t="s">
        <v>318</v>
      </c>
      <c r="G17" s="36">
        <v>38500</v>
      </c>
      <c r="H17" s="36">
        <v>200</v>
      </c>
      <c r="I17" s="36">
        <v>42</v>
      </c>
      <c r="J17" s="36">
        <v>6260</v>
      </c>
      <c r="K17" s="31">
        <v>-2500000</v>
      </c>
    </row>
    <row r="18" spans="1:11" x14ac:dyDescent="0.25">
      <c r="A18">
        <v>2025</v>
      </c>
      <c r="B18">
        <v>20</v>
      </c>
      <c r="C18" s="1" t="s">
        <v>317</v>
      </c>
      <c r="F18" s="29" t="s">
        <v>319</v>
      </c>
      <c r="G18" s="36">
        <v>39500</v>
      </c>
      <c r="H18" s="36">
        <v>200</v>
      </c>
      <c r="I18" s="36">
        <v>42</v>
      </c>
      <c r="J18" s="36">
        <v>6260</v>
      </c>
      <c r="K18" s="31">
        <v>-120000</v>
      </c>
    </row>
    <row r="19" spans="1:11" x14ac:dyDescent="0.25">
      <c r="A19">
        <v>2025</v>
      </c>
      <c r="B19">
        <v>20</v>
      </c>
      <c r="F19" s="29"/>
      <c r="G19" s="37"/>
      <c r="H19" s="37"/>
      <c r="I19" s="37"/>
      <c r="J19" s="37"/>
      <c r="K19" s="31"/>
    </row>
    <row r="20" spans="1:11" x14ac:dyDescent="0.25">
      <c r="A20">
        <v>2025</v>
      </c>
      <c r="B20">
        <v>20</v>
      </c>
      <c r="C20" s="1" t="s">
        <v>320</v>
      </c>
      <c r="F20" s="29" t="s">
        <v>314</v>
      </c>
      <c r="G20" s="36">
        <v>32700</v>
      </c>
      <c r="H20" s="36">
        <v>200</v>
      </c>
      <c r="I20" s="36">
        <v>42</v>
      </c>
      <c r="J20" s="36">
        <v>6270</v>
      </c>
      <c r="K20" s="31">
        <v>7500000</v>
      </c>
    </row>
    <row r="21" spans="1:11" x14ac:dyDescent="0.25">
      <c r="A21">
        <v>2025</v>
      </c>
      <c r="B21">
        <v>20</v>
      </c>
      <c r="C21" s="1" t="s">
        <v>320</v>
      </c>
      <c r="F21" s="29" t="s">
        <v>18</v>
      </c>
      <c r="G21" s="36">
        <v>38300</v>
      </c>
      <c r="H21" s="36">
        <v>200</v>
      </c>
      <c r="I21" s="36">
        <v>42</v>
      </c>
      <c r="J21" s="36">
        <v>6270</v>
      </c>
      <c r="K21" s="31">
        <v>-4500000</v>
      </c>
    </row>
    <row r="22" spans="1:11" x14ac:dyDescent="0.25">
      <c r="A22">
        <v>2025</v>
      </c>
      <c r="B22">
        <v>20</v>
      </c>
      <c r="C22" s="1" t="s">
        <v>320</v>
      </c>
      <c r="F22" s="29" t="s">
        <v>318</v>
      </c>
      <c r="G22" s="36">
        <v>38500</v>
      </c>
      <c r="H22" s="36">
        <v>200</v>
      </c>
      <c r="I22" s="36">
        <v>42</v>
      </c>
      <c r="J22" s="36">
        <v>6270</v>
      </c>
      <c r="K22" s="31">
        <v>-3000000</v>
      </c>
    </row>
    <row r="23" spans="1:11" x14ac:dyDescent="0.25">
      <c r="A23">
        <v>2025</v>
      </c>
      <c r="B23">
        <v>20</v>
      </c>
      <c r="F23" s="29"/>
      <c r="G23" s="36"/>
      <c r="H23" s="36"/>
      <c r="I23" s="36"/>
      <c r="J23" s="36"/>
      <c r="K23" s="31"/>
    </row>
    <row r="24" spans="1:11" x14ac:dyDescent="0.25">
      <c r="A24">
        <v>2025</v>
      </c>
      <c r="B24">
        <v>20</v>
      </c>
      <c r="F24" s="29"/>
      <c r="G24" s="36"/>
      <c r="H24" s="36"/>
      <c r="I24" s="36"/>
      <c r="J24" s="36"/>
      <c r="K24" s="31"/>
    </row>
    <row r="25" spans="1:11" x14ac:dyDescent="0.25">
      <c r="A25">
        <v>2025</v>
      </c>
      <c r="B25">
        <v>20</v>
      </c>
      <c r="C25" s="1" t="s">
        <v>321</v>
      </c>
      <c r="F25" s="33" t="s">
        <v>314</v>
      </c>
      <c r="G25" s="36">
        <v>32700</v>
      </c>
      <c r="H25" s="36">
        <v>300</v>
      </c>
      <c r="I25" s="36">
        <v>43</v>
      </c>
      <c r="J25" s="36">
        <v>6220</v>
      </c>
      <c r="K25" s="31">
        <v>613011</v>
      </c>
    </row>
    <row r="26" spans="1:11" x14ac:dyDescent="0.25">
      <c r="A26">
        <v>2025</v>
      </c>
      <c r="B26">
        <v>20</v>
      </c>
      <c r="C26" s="1" t="s">
        <v>322</v>
      </c>
      <c r="F26" s="29" t="s">
        <v>314</v>
      </c>
      <c r="G26" s="36">
        <v>32700</v>
      </c>
      <c r="H26" s="36">
        <v>300</v>
      </c>
      <c r="I26" s="36">
        <v>43</v>
      </c>
      <c r="J26" s="36">
        <v>6220</v>
      </c>
      <c r="K26" s="31">
        <v>2350000</v>
      </c>
    </row>
    <row r="27" spans="1:11" x14ac:dyDescent="0.25">
      <c r="A27">
        <v>2025</v>
      </c>
      <c r="B27">
        <v>20</v>
      </c>
      <c r="C27" s="1" t="s">
        <v>323</v>
      </c>
      <c r="F27" s="29" t="s">
        <v>314</v>
      </c>
      <c r="G27" s="36">
        <v>32700</v>
      </c>
      <c r="H27" s="36">
        <v>300</v>
      </c>
      <c r="I27" s="36">
        <v>43</v>
      </c>
      <c r="J27" s="36">
        <v>6220</v>
      </c>
      <c r="K27" s="31">
        <v>2250000</v>
      </c>
    </row>
    <row r="28" spans="1:11" x14ac:dyDescent="0.25">
      <c r="A28">
        <v>2025</v>
      </c>
      <c r="B28">
        <v>20</v>
      </c>
      <c r="C28" s="1" t="s">
        <v>324</v>
      </c>
      <c r="F28" s="29" t="s">
        <v>159</v>
      </c>
      <c r="G28" s="36">
        <v>32000</v>
      </c>
      <c r="H28" s="36">
        <v>300</v>
      </c>
      <c r="I28" s="36">
        <v>43</v>
      </c>
      <c r="J28" s="36">
        <v>6230</v>
      </c>
      <c r="K28" s="31">
        <v>1000000</v>
      </c>
    </row>
    <row r="29" spans="1:11" x14ac:dyDescent="0.25">
      <c r="A29">
        <v>2025</v>
      </c>
      <c r="B29">
        <v>20</v>
      </c>
      <c r="F29" s="29" t="s">
        <v>319</v>
      </c>
      <c r="G29" s="36">
        <v>39500</v>
      </c>
      <c r="H29" s="36">
        <v>300</v>
      </c>
      <c r="I29" s="36">
        <v>43</v>
      </c>
      <c r="J29" s="36"/>
      <c r="K29" s="31">
        <v>-6213011</v>
      </c>
    </row>
    <row r="30" spans="1:11" x14ac:dyDescent="0.25">
      <c r="A30">
        <v>2025</v>
      </c>
      <c r="B30">
        <v>20</v>
      </c>
      <c r="C30" s="1" t="s">
        <v>325</v>
      </c>
      <c r="F30" s="29"/>
      <c r="G30" s="34"/>
      <c r="H30" s="34"/>
      <c r="I30" s="34"/>
      <c r="J30" s="34"/>
      <c r="K30" s="31">
        <f>SUM(K13:K29)</f>
        <v>0</v>
      </c>
    </row>
    <row r="31" spans="1:11" x14ac:dyDescent="0.25">
      <c r="A31"/>
      <c r="B31"/>
      <c r="F31" s="29"/>
      <c r="G31" s="32"/>
      <c r="H31" s="32"/>
      <c r="I31" s="32"/>
      <c r="J31" s="32"/>
      <c r="K31" s="31"/>
    </row>
    <row r="32" spans="1:11" x14ac:dyDescent="0.25">
      <c r="G32" s="26"/>
      <c r="H32" s="26"/>
      <c r="I32" s="26"/>
      <c r="J32" s="26"/>
      <c r="K32" s="28"/>
    </row>
    <row r="33" spans="7:11" x14ac:dyDescent="0.25">
      <c r="G33" s="26"/>
      <c r="H33" s="26"/>
      <c r="I33" s="26"/>
      <c r="J33" s="26"/>
      <c r="K33" s="28"/>
    </row>
    <row r="34" spans="7:11" x14ac:dyDescent="0.25">
      <c r="G34" s="26"/>
      <c r="H34" s="26"/>
      <c r="I34" s="26"/>
      <c r="J34" s="26"/>
    </row>
  </sheetData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005401BFB2C54C94C253058D6148B8" ma:contentTypeVersion="14" ma:contentTypeDescription="Opprett et nytt dokument." ma:contentTypeScope="" ma:versionID="2a6729bcdd5f85722f7ad383c62b60dc">
  <xsd:schema xmlns:xsd="http://www.w3.org/2001/XMLSchema" xmlns:xs="http://www.w3.org/2001/XMLSchema" xmlns:p="http://schemas.microsoft.com/office/2006/metadata/properties" xmlns:ns2="5fac8d59-e187-49e6-8c74-c4e43597dcab" xmlns:ns3="b6199e1f-5c23-442a-8ff6-384c2ff93d1b" targetNamespace="http://schemas.microsoft.com/office/2006/metadata/properties" ma:root="true" ma:fieldsID="e38c736429f585865b4fef9ac6f89379" ns2:_="" ns3:_="">
    <xsd:import namespace="5fac8d59-e187-49e6-8c74-c4e43597dcab"/>
    <xsd:import namespace="b6199e1f-5c23-442a-8ff6-384c2ff93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c8d59-e187-49e6-8c74-c4e43597d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99e1f-5c23-442a-8ff6-384c2ff93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f9069b9-72c7-426d-8b9d-c7a7b5d87d84}" ma:internalName="TaxCatchAll" ma:showField="CatchAllData" ma:web="b6199e1f-5c23-442a-8ff6-384c2ff93d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6199e1f-5c23-442a-8ff6-384c2ff93d1b">
      <UserInfo>
        <DisplayName>Øysten Martin Paulsen</DisplayName>
        <AccountId>12</AccountId>
        <AccountType/>
      </UserInfo>
      <UserInfo>
        <DisplayName>Per Øyvind Skrede</DisplayName>
        <AccountId>13</AccountId>
        <AccountType/>
      </UserInfo>
      <UserInfo>
        <DisplayName>Ellen Helene Berger</DisplayName>
        <AccountId>15</AccountId>
        <AccountType/>
      </UserInfo>
      <UserInfo>
        <DisplayName>Sissel Hellvik</DisplayName>
        <AccountId>16</AccountId>
        <AccountType/>
      </UserInfo>
    </SharedWithUsers>
    <TaxCatchAll xmlns="b6199e1f-5c23-442a-8ff6-384c2ff93d1b" xsi:nil="true"/>
    <lcf76f155ced4ddcb4097134ff3c332f xmlns="5fac8d59-e187-49e6-8c74-c4e43597dc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068579-974F-4AC1-A993-CE6C9A3B57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66A7B-3F79-470B-96BD-0326D7D16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ac8d59-e187-49e6-8c74-c4e43597dcab"/>
    <ds:schemaRef ds:uri="b6199e1f-5c23-442a-8ff6-384c2ff93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DF5DB-6326-4428-93EE-C49BDFCD7A86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fac8d59-e187-49e6-8c74-c4e43597dcab"/>
    <ds:schemaRef ds:uri="http://www.w3.org/XML/1998/namespace"/>
    <ds:schemaRef ds:uri="b6199e1f-5c23-442a-8ff6-384c2ff93d1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Ansvar</vt:lpstr>
      <vt:lpstr>Konto</vt:lpstr>
      <vt:lpstr>Investering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Sissel Hellvik</cp:lastModifiedBy>
  <cp:revision/>
  <cp:lastPrinted>2025-08-07T09:13:32Z</cp:lastPrinted>
  <dcterms:created xsi:type="dcterms:W3CDTF">2021-01-11T11:32:05Z</dcterms:created>
  <dcterms:modified xsi:type="dcterms:W3CDTF">2025-09-03T08:41:48Z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0x010100C5005401BFB2C54C94C253058D6148B8</vt:lpwstr>
  </property>
  <property fmtid="{D5CDD505-2E9C-101B-9397-08002B2CF9AE}" pid="3" name="Order">
    <vt:r8>35200</vt:r8>
  </property>
  <property fmtid="{D5CDD505-2E9C-101B-9397-08002B2CF9AE}" pid="4" name="MediaServiceImageTags">
    <vt:lpwstr/>
  </property>
</Properties>
</file>